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5320" windowHeight="12525" activeTab="4"/>
  </bookViews>
  <sheets>
    <sheet name="Лист1 (2)" sheetId="4" r:id="rId1"/>
    <sheet name="Лист1" sheetId="1" r:id="rId2"/>
    <sheet name="Лист2" sheetId="2" r:id="rId3"/>
    <sheet name="Лист3" sheetId="3" r:id="rId4"/>
    <sheet name="моя" sheetId="5" r:id="rId5"/>
  </sheets>
  <definedNames>
    <definedName name="_xlnm.Print_Area" localSheetId="4">моя!$A$1:$S$28</definedName>
  </definedNames>
  <calcPr calcId="124519"/>
</workbook>
</file>

<file path=xl/calcChain.xml><?xml version="1.0" encoding="utf-8"?>
<calcChain xmlns="http://schemas.openxmlformats.org/spreadsheetml/2006/main">
  <c r="S20" i="5"/>
  <c r="S25"/>
  <c r="S10"/>
  <c r="R20"/>
  <c r="R25"/>
  <c r="R10"/>
  <c r="Q20"/>
  <c r="Q25"/>
  <c r="Q10"/>
  <c r="F14"/>
  <c r="F13"/>
  <c r="H11" l="1"/>
  <c r="I11" s="1"/>
  <c r="J27"/>
  <c r="K27" s="1"/>
  <c r="J26"/>
  <c r="J25"/>
  <c r="K25" s="1"/>
  <c r="J24"/>
  <c r="K24" s="1"/>
  <c r="J23"/>
  <c r="K23" s="1"/>
  <c r="J22"/>
  <c r="J21"/>
  <c r="J20"/>
  <c r="K20" s="1"/>
  <c r="J19"/>
  <c r="K19" s="1"/>
  <c r="J18"/>
  <c r="J17"/>
  <c r="K17" s="1"/>
  <c r="K16"/>
  <c r="J16"/>
  <c r="J15"/>
  <c r="K15" s="1"/>
  <c r="J11"/>
  <c r="J12"/>
  <c r="J10"/>
  <c r="K10" s="1"/>
  <c r="F16"/>
  <c r="F17"/>
  <c r="F18"/>
  <c r="F19"/>
  <c r="F20"/>
  <c r="F21"/>
  <c r="F22"/>
  <c r="F23"/>
  <c r="F24"/>
  <c r="F25"/>
  <c r="F26"/>
  <c r="F27"/>
  <c r="F15"/>
  <c r="F11"/>
  <c r="F12"/>
  <c r="F10"/>
  <c r="D28"/>
  <c r="B28"/>
  <c r="H13"/>
  <c r="I13" s="1"/>
  <c r="J14"/>
  <c r="J13"/>
  <c r="E28"/>
  <c r="C28"/>
  <c r="H27"/>
  <c r="I27" s="1"/>
  <c r="H26"/>
  <c r="I26" s="1"/>
  <c r="H25"/>
  <c r="I25" s="1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2"/>
  <c r="I12" s="1"/>
  <c r="H10"/>
  <c r="I10" s="1"/>
  <c r="V12" i="1"/>
  <c r="V27"/>
  <c r="X12"/>
  <c r="L11"/>
  <c r="P27"/>
  <c r="Q27" s="1"/>
  <c r="T26"/>
  <c r="T27"/>
  <c r="Q26"/>
  <c r="O26"/>
  <c r="O27"/>
  <c r="M27"/>
  <c r="N27" s="1"/>
  <c r="N26"/>
  <c r="L26"/>
  <c r="C27"/>
  <c r="D27"/>
  <c r="E27"/>
  <c r="F27"/>
  <c r="G27"/>
  <c r="H27"/>
  <c r="I27"/>
  <c r="J27"/>
  <c r="K27"/>
  <c r="B27"/>
  <c r="T11"/>
  <c r="N22" i="5" l="1"/>
  <c r="M22"/>
  <c r="N18"/>
  <c r="M18"/>
  <c r="N16"/>
  <c r="M16"/>
  <c r="N12"/>
  <c r="M12"/>
  <c r="M21"/>
  <c r="K21"/>
  <c r="J28"/>
  <c r="L10"/>
  <c r="K11"/>
  <c r="K26"/>
  <c r="K22"/>
  <c r="G28"/>
  <c r="N14"/>
  <c r="K18"/>
  <c r="L20"/>
  <c r="L25"/>
  <c r="K14"/>
  <c r="M26"/>
  <c r="N26"/>
  <c r="N21"/>
  <c r="N25"/>
  <c r="K12"/>
  <c r="F28"/>
  <c r="M14"/>
  <c r="K13"/>
  <c r="H28"/>
  <c r="T10" i="1"/>
  <c r="T12"/>
  <c r="T13"/>
  <c r="T14"/>
  <c r="T15"/>
  <c r="T16"/>
  <c r="T17"/>
  <c r="T18"/>
  <c r="T19"/>
  <c r="T20"/>
  <c r="T21"/>
  <c r="T22"/>
  <c r="T23"/>
  <c r="T24"/>
  <c r="T25"/>
  <c r="T9"/>
  <c r="N23" i="5" l="1"/>
  <c r="M23"/>
  <c r="P20"/>
  <c r="M20"/>
  <c r="N20"/>
  <c r="M19"/>
  <c r="N19"/>
  <c r="N17"/>
  <c r="M17"/>
  <c r="M15"/>
  <c r="N15"/>
  <c r="N11"/>
  <c r="M11"/>
  <c r="N10"/>
  <c r="M10"/>
  <c r="P10"/>
  <c r="M24"/>
  <c r="N24"/>
  <c r="M25"/>
  <c r="P25"/>
  <c r="L28"/>
  <c r="N13"/>
  <c r="M13"/>
  <c r="L10" i="1"/>
  <c r="L12"/>
  <c r="L13"/>
  <c r="L14"/>
  <c r="L15"/>
  <c r="L16"/>
  <c r="L17"/>
  <c r="L18"/>
  <c r="L19"/>
  <c r="L20"/>
  <c r="L21"/>
  <c r="L22"/>
  <c r="L23"/>
  <c r="L24"/>
  <c r="L25"/>
  <c r="L9"/>
  <c r="P28" i="5" l="1"/>
  <c r="R28"/>
  <c r="L27" i="1"/>
  <c r="L25" i="4"/>
  <c r="J25"/>
  <c r="I25"/>
  <c r="B25"/>
  <c r="K25" s="1"/>
  <c r="M24"/>
  <c r="K24"/>
  <c r="K23"/>
  <c r="M23" s="1"/>
  <c r="K22"/>
  <c r="M22" s="1"/>
  <c r="K21"/>
  <c r="M21" s="1"/>
  <c r="K20"/>
  <c r="M20" s="1"/>
  <c r="K19"/>
  <c r="M19" s="1"/>
  <c r="M18"/>
  <c r="K18"/>
  <c r="K17"/>
  <c r="M17" s="1"/>
  <c r="K16"/>
  <c r="M16" s="1"/>
  <c r="K15"/>
  <c r="M15" s="1"/>
  <c r="M14"/>
  <c r="K14"/>
  <c r="K13"/>
  <c r="M13" s="1"/>
  <c r="K12"/>
  <c r="M12" s="1"/>
  <c r="K11"/>
  <c r="M11" s="1"/>
  <c r="K10"/>
  <c r="M10" s="1"/>
  <c r="K9"/>
  <c r="M9" s="1"/>
  <c r="M8"/>
  <c r="K8"/>
  <c r="K7"/>
  <c r="M7" s="1"/>
  <c r="N10" i="1"/>
  <c r="O10" s="1"/>
  <c r="N11"/>
  <c r="N12"/>
  <c r="N13"/>
  <c r="N14"/>
  <c r="N15"/>
  <c r="N16"/>
  <c r="N17"/>
  <c r="N18"/>
  <c r="N19"/>
  <c r="N20"/>
  <c r="N21"/>
  <c r="N22"/>
  <c r="N23"/>
  <c r="N24"/>
  <c r="N25"/>
  <c r="N9"/>
  <c r="Q25" l="1"/>
  <c r="R25" s="1"/>
  <c r="O25"/>
  <c r="Q21"/>
  <c r="O21"/>
  <c r="Q17"/>
  <c r="O17"/>
  <c r="Q13"/>
  <c r="O13"/>
  <c r="Q9"/>
  <c r="O9"/>
  <c r="Q22"/>
  <c r="O22"/>
  <c r="Q18"/>
  <c r="O18"/>
  <c r="Q14"/>
  <c r="O14"/>
  <c r="Q23"/>
  <c r="O23"/>
  <c r="Q19"/>
  <c r="O19"/>
  <c r="Q15"/>
  <c r="O15"/>
  <c r="Q11"/>
  <c r="O11"/>
  <c r="Q24"/>
  <c r="R24" s="1"/>
  <c r="O24"/>
  <c r="Q20"/>
  <c r="O20"/>
  <c r="Q16"/>
  <c r="O16"/>
  <c r="Q12"/>
  <c r="O12"/>
  <c r="W12" s="1"/>
  <c r="Q10"/>
  <c r="M25" i="4"/>
  <c r="R12" i="1" l="1"/>
  <c r="R13"/>
  <c r="W13" s="1"/>
  <c r="X13" s="1"/>
  <c r="V13"/>
</calcChain>
</file>

<file path=xl/sharedStrings.xml><?xml version="1.0" encoding="utf-8"?>
<sst xmlns="http://schemas.openxmlformats.org/spreadsheetml/2006/main" count="205" uniqueCount="97">
  <si>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</si>
  <si>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</si>
  <si>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</si>
  <si>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Вырицкое городское поселение</t>
  </si>
  <si>
    <t>МО "Город Гатчина"</t>
  </si>
  <si>
    <t>Дружногорское городское поселение</t>
  </si>
  <si>
    <t>Елизаветинское сельское поселение</t>
  </si>
  <si>
    <t>Кобринское сельское поселение</t>
  </si>
  <si>
    <t>МО "город Коммунар"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</si>
  <si>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</si>
  <si>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</si>
  <si>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</si>
  <si>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</si>
  <si>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Сиверское городское поселение</t>
  </si>
  <si>
    <t>Сусанинское сельское поселение</t>
  </si>
  <si>
    <t>Сяськелевское сельское поселение</t>
  </si>
  <si>
    <t>Таицкое городское поселение</t>
  </si>
  <si>
    <t>Гатчинский муниципальный район</t>
  </si>
  <si>
    <t>ИТОГО</t>
  </si>
  <si>
    <t>Плановые расходы на 2017 год</t>
  </si>
  <si>
    <t>Плановые доходы на 2017 год</t>
  </si>
  <si>
    <t>Налоговые доходы</t>
  </si>
  <si>
    <t>Неналоговые доходы</t>
  </si>
  <si>
    <t>Безвозмездные поступления</t>
  </si>
  <si>
    <t>в том числе:</t>
  </si>
  <si>
    <t xml:space="preserve">Дотация на выравнивание </t>
  </si>
  <si>
    <t>из ОБ</t>
  </si>
  <si>
    <t>из ГМР</t>
  </si>
  <si>
    <t>Дотация на сбалансированность</t>
  </si>
  <si>
    <t>Остатки собственных средств на 01.01.2017</t>
  </si>
  <si>
    <t>Непокрытый дефицит</t>
  </si>
  <si>
    <t>План расходы без остатков из ОБ</t>
  </si>
  <si>
    <t>Дефицит (-), профицит (+) без остатков ОБ</t>
  </si>
  <si>
    <t>на 01.01.2017</t>
  </si>
  <si>
    <t xml:space="preserve">Дефицит (-), профицит (+) </t>
  </si>
  <si>
    <t>%</t>
  </si>
  <si>
    <t>Общий объем доходов</t>
  </si>
  <si>
    <t>Общий объем расходов</t>
  </si>
  <si>
    <t>Общий объем расходов без учета целевых остатков на счетах</t>
  </si>
  <si>
    <t>Изменение Остатков собственных средств на 01.01.2017</t>
  </si>
  <si>
    <t>Размер Непокрытого дефицита в общей сумме доходов без учета безвозмездных поступлений</t>
  </si>
  <si>
    <t>Общий объем доходов без учета безвозмездных поступлений</t>
  </si>
  <si>
    <t>Предельный размер непокрытого дефицита в общей сумме доходов без учета безвозмездных поступлений</t>
  </si>
  <si>
    <t>Показатели результтивности: уменьшение дефицита на 1,5%</t>
  </si>
  <si>
    <t>Сумма МБТ к распределению</t>
  </si>
  <si>
    <t xml:space="preserve"> Дефицит (-), профицит (+) без учета целевых остатков на счетах</t>
  </si>
  <si>
    <t>Размер Дефицита без учета целевых остатков на счетах в общей сумме доходов без учета безвозмездных поступлений</t>
  </si>
  <si>
    <t>Наименование поселения</t>
  </si>
  <si>
    <t>5=2-4</t>
  </si>
  <si>
    <t>7=2-6</t>
  </si>
  <si>
    <t>8=7/8*100%</t>
  </si>
  <si>
    <t>10=9-7</t>
  </si>
  <si>
    <t>11=10/3*100%</t>
  </si>
  <si>
    <t>ГМР</t>
  </si>
  <si>
    <t>тыс.руб.</t>
  </si>
  <si>
    <t>Планируемый дефицит без учета целевых остатков на счетах в общей сумме доходов без учета безвозмездных поступлений</t>
  </si>
  <si>
    <t>Расчет Межбюджетных трансфертов по обеспечению сбалансированности бюджетов городских и сельских поселений Гатчинского муниципального района по данным на 01 апреля 2017 года</t>
  </si>
  <si>
    <t>Отсутствие муниципального долга</t>
  </si>
  <si>
    <t>да</t>
  </si>
  <si>
    <t>нет</t>
  </si>
  <si>
    <t>Получение кредитов от кредитных организаций бюджетами поселений в валюте Российской Федерации</t>
  </si>
  <si>
    <t>13=3*10%</t>
  </si>
  <si>
    <t>15=10</t>
  </si>
  <si>
    <t>16=8-1,5%</t>
  </si>
  <si>
    <t>17=3*16</t>
  </si>
  <si>
    <t>,</t>
  </si>
  <si>
    <t>Всего</t>
  </si>
  <si>
    <t>Расходы</t>
  </si>
  <si>
    <t>Доходы</t>
  </si>
  <si>
    <t>подтвержденные и утвержденные остатки ОБ</t>
  </si>
  <si>
    <t>без учета подтвержденных остатков ОБ</t>
  </si>
  <si>
    <t>в т.ч.</t>
  </si>
  <si>
    <t>Утвержденный</t>
  </si>
  <si>
    <t>Без учета подтвержденных и утвержденных остатков ОБ</t>
  </si>
  <si>
    <t>к собственным доходам (для целей контроля по БК) не более 10%</t>
  </si>
  <si>
    <t>к общим доходам</t>
  </si>
  <si>
    <t>Наличие муниципального долга</t>
  </si>
  <si>
    <t>да/нет</t>
  </si>
  <si>
    <t>Показатели результативности (уменьшение дефицита на 1,5%)</t>
  </si>
  <si>
    <t>Планируемый дефицит без учета целевых остатков на счетах в общей сумме доходов</t>
  </si>
  <si>
    <t>Непокрытый дефицит - (профицит +)</t>
  </si>
  <si>
    <t>8=гр.3-гр.5</t>
  </si>
  <si>
    <t>9=гр.8*100/гр.3</t>
  </si>
  <si>
    <t>10=гр.3-гр.7</t>
  </si>
  <si>
    <t>11=гр.10*100/гр.3</t>
  </si>
  <si>
    <t>12=гр.2+гр.10</t>
  </si>
  <si>
    <t>13=гр.12*100/гр.3</t>
  </si>
  <si>
    <t>14=гр.12*100/гр.4</t>
  </si>
  <si>
    <t>16=-гр.12</t>
  </si>
  <si>
    <t>17=гр.11-1,5</t>
  </si>
  <si>
    <t>18=гр.3+гр.16-гр.7</t>
  </si>
  <si>
    <t>Планируемый дефицит без учета целевых остатков на счетах в общей сумме доходов при условии увеличения доходной части бюджета на сумму МБТ</t>
  </si>
  <si>
    <t>19=гр18*100/(гр.3+гр.16)</t>
  </si>
  <si>
    <t>Изменение остатков собственных средств на 01.01.2018</t>
  </si>
  <si>
    <t>в т.ч. налоговые и неналоговые</t>
  </si>
  <si>
    <t>руб.</t>
  </si>
  <si>
    <t>Приложение 1 к пояснительной записке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</si>
</sst>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164" fontId="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/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1" fillId="0" borderId="1" xfId="0" applyNumberFormat="1" applyFont="1" applyBorder="1"/>
    <xf numFmtId="164" fontId="1" fillId="2" borderId="1" xfId="0" applyNumberFormat="1" applyFont="1" applyFill="1" applyBorder="1"/>
    <xf numFmtId="0" fontId="1" fillId="0" borderId="1" xfId="0" applyFont="1" applyFill="1" applyBorder="1"/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0" fontId="1" fillId="0" borderId="0" xfId="0" applyFont="1" applyFill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4" fontId="4" fillId="2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25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1" sqref="B21"/>
    </sheetView>
  </sheetViews>
  <sheetFormatPr defaultRowHeight="15"/>
  <cols>
    <col min="1" max="1" width="39.42578125" style="1" customWidth="1"/>
    <col min="2" max="4" width="14.5703125" style="1" customWidth="1"/>
    <col min="5" max="8" width="16.5703125" style="1" customWidth="1"/>
    <col min="9" max="10" width="15.85546875" style="7" customWidth="1"/>
    <col min="11" max="11" width="14.42578125" style="1" customWidth="1"/>
    <col min="12" max="12" width="17.85546875" style="1" customWidth="1"/>
    <col min="13" max="13" width="16.42578125" style="1" customWidth="1"/>
    <col min="14" max="16384" width="9.140625" style="1"/>
  </cols>
  <sheetData>
    <row r="3" spans="1:13" ht="15" customHeight="1">
      <c r="A3" s="87" t="s">
        <v>33</v>
      </c>
      <c r="B3" s="90" t="s">
        <v>20</v>
      </c>
      <c r="C3" s="91" t="s">
        <v>24</v>
      </c>
      <c r="D3" s="91"/>
      <c r="E3" s="91"/>
      <c r="F3" s="91"/>
      <c r="G3" s="91"/>
      <c r="H3" s="91"/>
      <c r="I3" s="92" t="s">
        <v>19</v>
      </c>
      <c r="J3" s="92" t="s">
        <v>31</v>
      </c>
      <c r="K3" s="92" t="s">
        <v>32</v>
      </c>
      <c r="L3" s="92" t="s">
        <v>29</v>
      </c>
      <c r="M3" s="92" t="s">
        <v>30</v>
      </c>
    </row>
    <row r="4" spans="1:13">
      <c r="A4" s="88"/>
      <c r="B4" s="90"/>
      <c r="C4" s="90" t="s">
        <v>21</v>
      </c>
      <c r="D4" s="90" t="s">
        <v>22</v>
      </c>
      <c r="E4" s="90" t="s">
        <v>23</v>
      </c>
      <c r="F4" s="91" t="s">
        <v>24</v>
      </c>
      <c r="G4" s="91"/>
      <c r="H4" s="91"/>
      <c r="I4" s="92"/>
      <c r="J4" s="92"/>
      <c r="K4" s="92"/>
      <c r="L4" s="92"/>
      <c r="M4" s="92"/>
    </row>
    <row r="5" spans="1:13" ht="17.25" customHeight="1">
      <c r="A5" s="88"/>
      <c r="B5" s="90"/>
      <c r="C5" s="90"/>
      <c r="D5" s="90"/>
      <c r="E5" s="90"/>
      <c r="F5" s="90" t="s">
        <v>25</v>
      </c>
      <c r="G5" s="90"/>
      <c r="H5" s="90" t="s">
        <v>28</v>
      </c>
      <c r="I5" s="92"/>
      <c r="J5" s="92"/>
      <c r="K5" s="92"/>
      <c r="L5" s="92"/>
      <c r="M5" s="92"/>
    </row>
    <row r="6" spans="1:13" ht="30" customHeight="1">
      <c r="A6" s="89"/>
      <c r="B6" s="90"/>
      <c r="C6" s="90"/>
      <c r="D6" s="90"/>
      <c r="E6" s="90"/>
      <c r="F6" s="2" t="s">
        <v>26</v>
      </c>
      <c r="G6" s="2" t="s">
        <v>27</v>
      </c>
      <c r="H6" s="90"/>
      <c r="I6" s="92"/>
      <c r="J6" s="92"/>
      <c r="K6" s="92"/>
      <c r="L6" s="92"/>
      <c r="M6" s="92"/>
    </row>
    <row r="7" spans="1:13">
      <c r="A7" s="3" t="s">
        <v>0</v>
      </c>
      <c r="B7" s="22">
        <v>81774.7</v>
      </c>
      <c r="C7" s="4"/>
      <c r="D7" s="4"/>
      <c r="E7" s="4"/>
      <c r="F7" s="4"/>
      <c r="G7" s="4"/>
      <c r="H7" s="4"/>
      <c r="I7" s="22">
        <v>88736.9</v>
      </c>
      <c r="J7" s="22">
        <v>88736.9</v>
      </c>
      <c r="K7" s="5">
        <f>B7-J7</f>
        <v>-6962.1999999999971</v>
      </c>
      <c r="L7" s="6">
        <v>13189.7</v>
      </c>
      <c r="M7" s="13">
        <f>L7+K7</f>
        <v>6227.5000000000036</v>
      </c>
    </row>
    <row r="8" spans="1:13">
      <c r="A8" s="3" t="s">
        <v>1</v>
      </c>
      <c r="B8" s="22">
        <v>52747.6</v>
      </c>
      <c r="C8" s="4"/>
      <c r="D8" s="4"/>
      <c r="E8" s="4"/>
      <c r="F8" s="4"/>
      <c r="G8" s="4"/>
      <c r="H8" s="4"/>
      <c r="I8" s="22">
        <v>54598.3</v>
      </c>
      <c r="J8" s="22">
        <v>54598.3</v>
      </c>
      <c r="K8" s="5">
        <f t="shared" ref="K8:K25" si="0">B8-J8</f>
        <v>-1850.7000000000044</v>
      </c>
      <c r="L8" s="6">
        <v>26900</v>
      </c>
      <c r="M8" s="13">
        <f t="shared" ref="M8:M25" si="1">L8+K8</f>
        <v>25049.299999999996</v>
      </c>
    </row>
    <row r="9" spans="1:13">
      <c r="A9" s="3" t="s">
        <v>2</v>
      </c>
      <c r="B9" s="22">
        <v>39850</v>
      </c>
      <c r="C9" s="4"/>
      <c r="D9" s="4"/>
      <c r="E9" s="4"/>
      <c r="F9" s="4"/>
      <c r="G9" s="4"/>
      <c r="H9" s="4"/>
      <c r="I9" s="22">
        <v>41830</v>
      </c>
      <c r="J9" s="22">
        <v>41830</v>
      </c>
      <c r="K9" s="5">
        <f t="shared" si="0"/>
        <v>-1980</v>
      </c>
      <c r="L9" s="6">
        <v>10782.8</v>
      </c>
      <c r="M9" s="13">
        <f t="shared" si="1"/>
        <v>8802.7999999999993</v>
      </c>
    </row>
    <row r="10" spans="1:13" s="12" customFormat="1">
      <c r="A10" s="8" t="s">
        <v>3</v>
      </c>
      <c r="B10" s="23">
        <v>127154.1</v>
      </c>
      <c r="C10" s="9"/>
      <c r="D10" s="9"/>
      <c r="E10" s="9"/>
      <c r="F10" s="9"/>
      <c r="G10" s="9"/>
      <c r="H10" s="9"/>
      <c r="I10" s="23">
        <v>136252.29999999999</v>
      </c>
      <c r="J10" s="23">
        <v>136252.29999999999</v>
      </c>
      <c r="K10" s="10">
        <f t="shared" si="0"/>
        <v>-9098.1999999999825</v>
      </c>
      <c r="L10" s="11">
        <v>6992</v>
      </c>
      <c r="M10" s="14">
        <f t="shared" si="1"/>
        <v>-2106.1999999999825</v>
      </c>
    </row>
    <row r="11" spans="1:13" s="19" customFormat="1">
      <c r="A11" s="15" t="s">
        <v>17</v>
      </c>
      <c r="B11" s="22">
        <v>4553443.2</v>
      </c>
      <c r="C11" s="16"/>
      <c r="D11" s="16"/>
      <c r="E11" s="16"/>
      <c r="F11" s="16"/>
      <c r="G11" s="16"/>
      <c r="H11" s="16"/>
      <c r="I11" s="22">
        <v>4647623.2</v>
      </c>
      <c r="J11" s="22">
        <v>4647623.2</v>
      </c>
      <c r="K11" s="5">
        <f t="shared" si="0"/>
        <v>-94180</v>
      </c>
      <c r="L11" s="17">
        <v>225906.2</v>
      </c>
      <c r="M11" s="18">
        <f t="shared" si="1"/>
        <v>131726.20000000001</v>
      </c>
    </row>
    <row r="12" spans="1:13" s="12" customFormat="1">
      <c r="A12" s="8" t="s">
        <v>5</v>
      </c>
      <c r="B12" s="23">
        <v>39250.300000000003</v>
      </c>
      <c r="C12" s="9"/>
      <c r="D12" s="9"/>
      <c r="E12" s="9"/>
      <c r="F12" s="9"/>
      <c r="G12" s="9"/>
      <c r="H12" s="9"/>
      <c r="I12" s="23">
        <v>42063</v>
      </c>
      <c r="J12" s="23">
        <v>42063</v>
      </c>
      <c r="K12" s="10">
        <f t="shared" si="0"/>
        <v>-2812.6999999999971</v>
      </c>
      <c r="L12" s="11">
        <v>893.6</v>
      </c>
      <c r="M12" s="14">
        <f t="shared" si="1"/>
        <v>-1919.0999999999972</v>
      </c>
    </row>
    <row r="13" spans="1:13">
      <c r="A13" s="3" t="s">
        <v>6</v>
      </c>
      <c r="B13" s="22">
        <v>34540.199999999997</v>
      </c>
      <c r="C13" s="4"/>
      <c r="D13" s="4"/>
      <c r="E13" s="4"/>
      <c r="F13" s="4"/>
      <c r="G13" s="4"/>
      <c r="H13" s="4"/>
      <c r="I13" s="22">
        <v>36030.199999999997</v>
      </c>
      <c r="J13" s="22">
        <v>36030.199999999997</v>
      </c>
      <c r="K13" s="5">
        <f t="shared" si="0"/>
        <v>-1490</v>
      </c>
      <c r="L13" s="6">
        <v>5119.2</v>
      </c>
      <c r="M13" s="13">
        <f t="shared" si="1"/>
        <v>3629.2</v>
      </c>
    </row>
    <row r="14" spans="1:13">
      <c r="A14" s="3" t="s">
        <v>7</v>
      </c>
      <c r="B14" s="22">
        <v>40252.199999999997</v>
      </c>
      <c r="C14" s="4"/>
      <c r="D14" s="4"/>
      <c r="E14" s="4"/>
      <c r="F14" s="4"/>
      <c r="G14" s="4"/>
      <c r="H14" s="4"/>
      <c r="I14" s="22">
        <v>42152.2</v>
      </c>
      <c r="J14" s="22">
        <v>42152.2</v>
      </c>
      <c r="K14" s="5">
        <f t="shared" si="0"/>
        <v>-1900</v>
      </c>
      <c r="L14" s="6">
        <v>14028.2</v>
      </c>
      <c r="M14" s="13">
        <f t="shared" si="1"/>
        <v>12128.2</v>
      </c>
    </row>
    <row r="15" spans="1:13">
      <c r="A15" s="3" t="s">
        <v>9</v>
      </c>
      <c r="B15" s="22">
        <v>54064.9</v>
      </c>
      <c r="C15" s="4"/>
      <c r="D15" s="4"/>
      <c r="E15" s="4"/>
      <c r="F15" s="4"/>
      <c r="G15" s="4"/>
      <c r="H15" s="4"/>
      <c r="I15" s="22">
        <v>57433.8</v>
      </c>
      <c r="J15" s="22">
        <v>57433.8</v>
      </c>
      <c r="K15" s="5">
        <f t="shared" si="0"/>
        <v>-3368.9000000000015</v>
      </c>
      <c r="L15" s="6">
        <v>25969.599999999999</v>
      </c>
      <c r="M15" s="13">
        <f t="shared" si="1"/>
        <v>22600.699999999997</v>
      </c>
    </row>
    <row r="16" spans="1:13">
      <c r="A16" s="3" t="s">
        <v>10</v>
      </c>
      <c r="B16" s="22">
        <v>39066.800000000003</v>
      </c>
      <c r="C16" s="4"/>
      <c r="D16" s="4"/>
      <c r="E16" s="4"/>
      <c r="F16" s="4"/>
      <c r="G16" s="4"/>
      <c r="H16" s="4"/>
      <c r="I16" s="22">
        <v>40684.300000000003</v>
      </c>
      <c r="J16" s="22">
        <v>40684.300000000003</v>
      </c>
      <c r="K16" s="5">
        <f t="shared" si="0"/>
        <v>-1617.5</v>
      </c>
      <c r="L16" s="6">
        <v>6596</v>
      </c>
      <c r="M16" s="13">
        <f t="shared" si="1"/>
        <v>4978.5</v>
      </c>
    </row>
    <row r="17" spans="1:13">
      <c r="A17" s="3" t="s">
        <v>11</v>
      </c>
      <c r="B17" s="22">
        <v>61462.8</v>
      </c>
      <c r="C17" s="4"/>
      <c r="D17" s="4"/>
      <c r="E17" s="4"/>
      <c r="F17" s="4"/>
      <c r="G17" s="4"/>
      <c r="H17" s="4"/>
      <c r="I17" s="22">
        <v>62919.199999999997</v>
      </c>
      <c r="J17" s="22">
        <v>62919.199999999997</v>
      </c>
      <c r="K17" s="5">
        <f t="shared" si="0"/>
        <v>-1456.3999999999942</v>
      </c>
      <c r="L17" s="6">
        <v>2321.8000000000002</v>
      </c>
      <c r="M17" s="13">
        <f t="shared" si="1"/>
        <v>865.400000000006</v>
      </c>
    </row>
    <row r="18" spans="1:13">
      <c r="A18" s="3" t="s">
        <v>12</v>
      </c>
      <c r="B18" s="22">
        <v>39329.199999999997</v>
      </c>
      <c r="C18" s="4"/>
      <c r="D18" s="4"/>
      <c r="E18" s="4"/>
      <c r="F18" s="4"/>
      <c r="G18" s="4"/>
      <c r="H18" s="4"/>
      <c r="I18" s="22">
        <v>40329.199999999997</v>
      </c>
      <c r="J18" s="22">
        <v>40329.199999999997</v>
      </c>
      <c r="K18" s="5">
        <f t="shared" si="0"/>
        <v>-1000</v>
      </c>
      <c r="L18" s="6">
        <v>7654</v>
      </c>
      <c r="M18" s="13">
        <f t="shared" si="1"/>
        <v>6654</v>
      </c>
    </row>
    <row r="19" spans="1:13">
      <c r="A19" s="3" t="s">
        <v>13</v>
      </c>
      <c r="B19" s="22">
        <v>199999.6</v>
      </c>
      <c r="C19" s="4"/>
      <c r="D19" s="4"/>
      <c r="E19" s="4"/>
      <c r="F19" s="4"/>
      <c r="G19" s="4"/>
      <c r="H19" s="4"/>
      <c r="I19" s="22">
        <v>206681</v>
      </c>
      <c r="J19" s="22">
        <v>206681</v>
      </c>
      <c r="K19" s="5">
        <f t="shared" si="0"/>
        <v>-6681.3999999999942</v>
      </c>
      <c r="L19" s="6">
        <v>3868.1</v>
      </c>
      <c r="M19" s="13">
        <f t="shared" si="1"/>
        <v>-2813.2999999999943</v>
      </c>
    </row>
    <row r="20" spans="1:13">
      <c r="A20" s="3" t="s">
        <v>14</v>
      </c>
      <c r="B20" s="22">
        <v>56898.2</v>
      </c>
      <c r="C20" s="4"/>
      <c r="D20" s="4"/>
      <c r="E20" s="4"/>
      <c r="F20" s="4"/>
      <c r="G20" s="4"/>
      <c r="H20" s="4"/>
      <c r="I20" s="22">
        <v>57898.2</v>
      </c>
      <c r="J20" s="22">
        <v>57898.2</v>
      </c>
      <c r="K20" s="5">
        <f t="shared" si="0"/>
        <v>-1000</v>
      </c>
      <c r="L20" s="6">
        <v>9914.5</v>
      </c>
      <c r="M20" s="13">
        <f t="shared" si="1"/>
        <v>8914.5</v>
      </c>
    </row>
    <row r="21" spans="1:13">
      <c r="A21" s="3" t="s">
        <v>15</v>
      </c>
      <c r="B21" s="22">
        <v>33583.800000000003</v>
      </c>
      <c r="C21" s="4"/>
      <c r="D21" s="4"/>
      <c r="E21" s="4"/>
      <c r="F21" s="4"/>
      <c r="G21" s="4"/>
      <c r="H21" s="4"/>
      <c r="I21" s="22">
        <v>34383.800000000003</v>
      </c>
      <c r="J21" s="22">
        <v>34383.800000000003</v>
      </c>
      <c r="K21" s="5">
        <f t="shared" si="0"/>
        <v>-800</v>
      </c>
      <c r="L21" s="6">
        <v>2549.1999999999998</v>
      </c>
      <c r="M21" s="13">
        <f t="shared" si="1"/>
        <v>1749.1999999999998</v>
      </c>
    </row>
    <row r="22" spans="1:13">
      <c r="A22" s="3" t="s">
        <v>16</v>
      </c>
      <c r="B22" s="22">
        <v>43506.5</v>
      </c>
      <c r="C22" s="4"/>
      <c r="D22" s="4"/>
      <c r="E22" s="4"/>
      <c r="F22" s="4"/>
      <c r="G22" s="4"/>
      <c r="H22" s="4"/>
      <c r="I22" s="22">
        <v>46489.5</v>
      </c>
      <c r="J22" s="22">
        <v>46489.5</v>
      </c>
      <c r="K22" s="5">
        <f t="shared" si="0"/>
        <v>-2983</v>
      </c>
      <c r="L22" s="6">
        <v>9504.7000000000007</v>
      </c>
      <c r="M22" s="13">
        <f t="shared" si="1"/>
        <v>6521.7000000000007</v>
      </c>
    </row>
    <row r="23" spans="1:13" s="12" customFormat="1">
      <c r="A23" s="8" t="s">
        <v>4</v>
      </c>
      <c r="B23" s="23">
        <v>880765.6</v>
      </c>
      <c r="C23" s="9"/>
      <c r="D23" s="9"/>
      <c r="E23" s="9"/>
      <c r="F23" s="9"/>
      <c r="G23" s="9"/>
      <c r="H23" s="9"/>
      <c r="I23" s="23">
        <v>958112.9</v>
      </c>
      <c r="J23" s="23">
        <v>958112.9</v>
      </c>
      <c r="K23" s="10">
        <f t="shared" si="0"/>
        <v>-77347.300000000047</v>
      </c>
      <c r="L23" s="11">
        <v>59001</v>
      </c>
      <c r="M23" s="14">
        <f t="shared" si="1"/>
        <v>-18346.300000000047</v>
      </c>
    </row>
    <row r="24" spans="1:13" s="12" customFormat="1">
      <c r="A24" s="8" t="s">
        <v>8</v>
      </c>
      <c r="B24" s="23">
        <v>185222.3</v>
      </c>
      <c r="C24" s="9"/>
      <c r="D24" s="9"/>
      <c r="E24" s="9"/>
      <c r="F24" s="9"/>
      <c r="G24" s="9"/>
      <c r="H24" s="9"/>
      <c r="I24" s="23">
        <v>190691.1</v>
      </c>
      <c r="J24" s="23">
        <v>190691.1</v>
      </c>
      <c r="K24" s="10">
        <f t="shared" si="0"/>
        <v>-5468.8000000000175</v>
      </c>
      <c r="L24" s="11">
        <v>1528.4</v>
      </c>
      <c r="M24" s="14">
        <f t="shared" si="1"/>
        <v>-3940.4000000000174</v>
      </c>
    </row>
    <row r="25" spans="1:13">
      <c r="A25" s="3" t="s">
        <v>18</v>
      </c>
      <c r="B25" s="20">
        <f>SUM(B7:B24)</f>
        <v>6562912</v>
      </c>
      <c r="C25" s="5"/>
      <c r="D25" s="5"/>
      <c r="E25" s="5"/>
      <c r="F25" s="5"/>
      <c r="G25" s="5"/>
      <c r="H25" s="5"/>
      <c r="I25" s="21">
        <f>SUM(I7:I24)</f>
        <v>6784909.1000000006</v>
      </c>
      <c r="J25" s="21">
        <f>SUM(J7:J24)</f>
        <v>6784909.1000000006</v>
      </c>
      <c r="K25" s="5">
        <f t="shared" si="0"/>
        <v>-221997.10000000056</v>
      </c>
      <c r="L25" s="6">
        <f>SUM(L7:L24)</f>
        <v>432719</v>
      </c>
      <c r="M25" s="13">
        <f t="shared" si="1"/>
        <v>210721.89999999944</v>
      </c>
    </row>
  </sheetData>
  <mergeCells count="14">
    <mergeCell ref="L3:L6"/>
    <mergeCell ref="M3:M6"/>
    <mergeCell ref="C4:C6"/>
    <mergeCell ref="D4:D6"/>
    <mergeCell ref="E4:E6"/>
    <mergeCell ref="F4:H4"/>
    <mergeCell ref="F5:G5"/>
    <mergeCell ref="H5:H6"/>
    <mergeCell ref="K3:K6"/>
    <mergeCell ref="A3:A6"/>
    <mergeCell ref="B3:B6"/>
    <mergeCell ref="C3:H3"/>
    <mergeCell ref="I3:I6"/>
    <mergeCell ref="J3:J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1"/>
  <sheetViews>
    <sheetView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T20" sqref="T20"/>
    </sheetView>
  </sheetViews>
  <sheetFormatPr defaultRowHeight="15"/>
  <cols>
    <col min="1" max="1" width="22.5703125" style="7" customWidth="1"/>
    <col min="2" max="2" width="11.7109375" style="1" customWidth="1"/>
    <col min="3" max="3" width="14.5703125" style="1" customWidth="1"/>
    <col min="4" max="4" width="14.5703125" style="1" hidden="1" customWidth="1"/>
    <col min="5" max="5" width="11.140625" style="1" hidden="1" customWidth="1"/>
    <col min="6" max="6" width="12.42578125" style="1" hidden="1" customWidth="1"/>
    <col min="7" max="7" width="15.85546875" style="1" hidden="1" customWidth="1"/>
    <col min="8" max="8" width="11.5703125" style="1" hidden="1" customWidth="1"/>
    <col min="9" max="9" width="12.28515625" style="1" hidden="1" customWidth="1"/>
    <col min="10" max="10" width="16.5703125" style="1" hidden="1" customWidth="1"/>
    <col min="11" max="11" width="11.5703125" style="7" customWidth="1"/>
    <col min="12" max="12" width="13.5703125" style="7" customWidth="1"/>
    <col min="13" max="13" width="12.42578125" style="7" customWidth="1"/>
    <col min="14" max="14" width="12.7109375" style="1" customWidth="1"/>
    <col min="15" max="15" width="15.85546875" style="1" customWidth="1"/>
    <col min="16" max="16" width="13.28515625" style="1" customWidth="1"/>
    <col min="17" max="17" width="13.85546875" style="1" customWidth="1"/>
    <col min="18" max="19" width="15.42578125" style="1" customWidth="1"/>
    <col min="20" max="20" width="17.140625" style="1" customWidth="1"/>
    <col min="21" max="23" width="16" style="1" customWidth="1"/>
    <col min="24" max="24" width="14.28515625" style="1" customWidth="1"/>
    <col min="25" max="16384" width="9.140625" style="1"/>
  </cols>
  <sheetData>
    <row r="1" spans="1:24" ht="18.75">
      <c r="A1" s="93" t="s">
        <v>56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</row>
    <row r="3" spans="1:24" ht="15" customHeight="1">
      <c r="A3" s="97" t="s">
        <v>47</v>
      </c>
      <c r="B3" s="92" t="s">
        <v>36</v>
      </c>
      <c r="C3" s="100" t="s">
        <v>41</v>
      </c>
      <c r="D3" s="101"/>
      <c r="E3" s="101"/>
      <c r="F3" s="101"/>
      <c r="G3" s="101"/>
      <c r="H3" s="101"/>
      <c r="I3" s="101"/>
      <c r="J3" s="102"/>
      <c r="K3" s="92" t="s">
        <v>37</v>
      </c>
      <c r="L3" s="97" t="s">
        <v>34</v>
      </c>
      <c r="M3" s="92" t="s">
        <v>38</v>
      </c>
      <c r="N3" s="92" t="s">
        <v>45</v>
      </c>
      <c r="O3" s="97" t="s">
        <v>46</v>
      </c>
      <c r="P3" s="92" t="s">
        <v>39</v>
      </c>
      <c r="Q3" s="92" t="s">
        <v>30</v>
      </c>
      <c r="R3" s="97" t="s">
        <v>40</v>
      </c>
      <c r="S3" s="97" t="s">
        <v>60</v>
      </c>
      <c r="T3" s="97" t="s">
        <v>42</v>
      </c>
      <c r="U3" s="94" t="s">
        <v>57</v>
      </c>
      <c r="V3" s="94" t="s">
        <v>44</v>
      </c>
      <c r="W3" s="92" t="s">
        <v>43</v>
      </c>
      <c r="X3" s="92"/>
    </row>
    <row r="4" spans="1:24" ht="15" customHeight="1">
      <c r="A4" s="98"/>
      <c r="B4" s="92"/>
      <c r="C4" s="103"/>
      <c r="D4" s="104"/>
      <c r="E4" s="104"/>
      <c r="F4" s="104"/>
      <c r="G4" s="104"/>
      <c r="H4" s="104"/>
      <c r="I4" s="104"/>
      <c r="J4" s="105"/>
      <c r="K4" s="92"/>
      <c r="L4" s="98"/>
      <c r="M4" s="92"/>
      <c r="N4" s="92"/>
      <c r="O4" s="98"/>
      <c r="P4" s="92"/>
      <c r="Q4" s="92"/>
      <c r="R4" s="98"/>
      <c r="S4" s="98"/>
      <c r="T4" s="98"/>
      <c r="U4" s="95"/>
      <c r="V4" s="95"/>
      <c r="W4" s="92"/>
      <c r="X4" s="92"/>
    </row>
    <row r="5" spans="1:24" ht="17.25" customHeight="1">
      <c r="A5" s="98"/>
      <c r="B5" s="92"/>
      <c r="C5" s="103"/>
      <c r="D5" s="104"/>
      <c r="E5" s="104"/>
      <c r="F5" s="104"/>
      <c r="G5" s="104"/>
      <c r="H5" s="104"/>
      <c r="I5" s="104"/>
      <c r="J5" s="105"/>
      <c r="K5" s="92"/>
      <c r="L5" s="98"/>
      <c r="M5" s="92"/>
      <c r="N5" s="92"/>
      <c r="O5" s="98"/>
      <c r="P5" s="92"/>
      <c r="Q5" s="92"/>
      <c r="R5" s="98"/>
      <c r="S5" s="98"/>
      <c r="T5" s="98"/>
      <c r="U5" s="95"/>
      <c r="V5" s="95"/>
      <c r="W5" s="92"/>
      <c r="X5" s="92"/>
    </row>
    <row r="6" spans="1:24" ht="108" customHeight="1">
      <c r="A6" s="99"/>
      <c r="B6" s="92"/>
      <c r="C6" s="106"/>
      <c r="D6" s="107"/>
      <c r="E6" s="107"/>
      <c r="F6" s="107"/>
      <c r="G6" s="107"/>
      <c r="H6" s="107"/>
      <c r="I6" s="107"/>
      <c r="J6" s="108"/>
      <c r="K6" s="92"/>
      <c r="L6" s="99"/>
      <c r="M6" s="92"/>
      <c r="N6" s="92"/>
      <c r="O6" s="99"/>
      <c r="P6" s="92"/>
      <c r="Q6" s="92"/>
      <c r="R6" s="99"/>
      <c r="S6" s="99"/>
      <c r="T6" s="99"/>
      <c r="U6" s="96"/>
      <c r="V6" s="96"/>
      <c r="W6" s="92" t="s">
        <v>55</v>
      </c>
      <c r="X6" s="92"/>
    </row>
    <row r="7" spans="1:24" ht="21.75" customHeight="1">
      <c r="A7" s="27"/>
      <c r="B7" s="24" t="s">
        <v>54</v>
      </c>
      <c r="C7" s="42" t="s">
        <v>54</v>
      </c>
      <c r="D7" s="43"/>
      <c r="E7" s="43"/>
      <c r="F7" s="43"/>
      <c r="G7" s="43"/>
      <c r="H7" s="43"/>
      <c r="I7" s="43"/>
      <c r="J7" s="44"/>
      <c r="K7" s="24" t="s">
        <v>54</v>
      </c>
      <c r="L7" s="27" t="s">
        <v>54</v>
      </c>
      <c r="M7" s="24" t="s">
        <v>54</v>
      </c>
      <c r="N7" s="24" t="s">
        <v>54</v>
      </c>
      <c r="O7" s="27" t="s">
        <v>35</v>
      </c>
      <c r="P7" s="24" t="s">
        <v>54</v>
      </c>
      <c r="Q7" s="24" t="s">
        <v>54</v>
      </c>
      <c r="R7" s="27" t="s">
        <v>35</v>
      </c>
      <c r="S7" s="53" t="s">
        <v>54</v>
      </c>
      <c r="T7" s="27" t="s">
        <v>54</v>
      </c>
      <c r="U7" s="29" t="s">
        <v>54</v>
      </c>
      <c r="V7" s="29" t="s">
        <v>54</v>
      </c>
      <c r="W7" s="24" t="s">
        <v>35</v>
      </c>
      <c r="X7" s="24" t="s">
        <v>54</v>
      </c>
    </row>
    <row r="8" spans="1:24" ht="30" customHeight="1">
      <c r="A8" s="27">
        <v>1</v>
      </c>
      <c r="B8" s="24">
        <v>2</v>
      </c>
      <c r="C8" s="27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4</v>
      </c>
      <c r="L8" s="27" t="s">
        <v>48</v>
      </c>
      <c r="M8" s="24">
        <v>6</v>
      </c>
      <c r="N8" s="24" t="s">
        <v>49</v>
      </c>
      <c r="O8" s="24" t="s">
        <v>50</v>
      </c>
      <c r="P8" s="24">
        <v>9</v>
      </c>
      <c r="Q8" s="24" t="s">
        <v>51</v>
      </c>
      <c r="R8" s="24" t="s">
        <v>52</v>
      </c>
      <c r="S8" s="51">
        <v>12</v>
      </c>
      <c r="T8" s="51" t="s">
        <v>61</v>
      </c>
      <c r="U8" s="25">
        <v>14</v>
      </c>
      <c r="V8" s="52" t="s">
        <v>62</v>
      </c>
      <c r="W8" s="52" t="s">
        <v>63</v>
      </c>
      <c r="X8" s="26" t="s">
        <v>64</v>
      </c>
    </row>
    <row r="9" spans="1:24" ht="30">
      <c r="A9" s="24" t="s">
        <v>0</v>
      </c>
      <c r="B9" s="30">
        <v>85629.36</v>
      </c>
      <c r="C9" s="31">
        <v>76519</v>
      </c>
      <c r="D9" s="31"/>
      <c r="E9" s="30"/>
      <c r="F9" s="30"/>
      <c r="G9" s="30"/>
      <c r="H9" s="30"/>
      <c r="I9" s="30"/>
      <c r="J9" s="30"/>
      <c r="K9" s="30">
        <v>92591.55</v>
      </c>
      <c r="L9" s="31">
        <f>B9-K9</f>
        <v>-6962.1900000000023</v>
      </c>
      <c r="M9" s="31">
        <v>92591.55</v>
      </c>
      <c r="N9" s="32">
        <f t="shared" ref="N9:N25" si="0">B9-M9</f>
        <v>-6962.1900000000023</v>
      </c>
      <c r="O9" s="32">
        <f>N9/C9*(-100)</f>
        <v>9.0986421673048561</v>
      </c>
      <c r="P9" s="33">
        <v>13189.7</v>
      </c>
      <c r="Q9" s="34">
        <f t="shared" ref="Q9:Q25" si="1">P9+N9</f>
        <v>6227.5099999999984</v>
      </c>
      <c r="R9" s="34"/>
      <c r="S9" s="34">
        <v>0</v>
      </c>
      <c r="T9" s="35">
        <f>C9*(-10)/100</f>
        <v>-7651.9</v>
      </c>
      <c r="U9" s="34" t="s">
        <v>58</v>
      </c>
      <c r="V9" s="34"/>
      <c r="W9" s="34"/>
      <c r="X9" s="34"/>
    </row>
    <row r="10" spans="1:24" ht="30">
      <c r="A10" s="24" t="s">
        <v>1</v>
      </c>
      <c r="B10" s="30">
        <v>55829.21</v>
      </c>
      <c r="C10" s="31">
        <v>21054</v>
      </c>
      <c r="D10" s="31"/>
      <c r="E10" s="30"/>
      <c r="F10" s="30"/>
      <c r="G10" s="30"/>
      <c r="H10" s="30"/>
      <c r="I10" s="30"/>
      <c r="J10" s="30"/>
      <c r="K10" s="30">
        <v>66558.039999999994</v>
      </c>
      <c r="L10" s="31">
        <f t="shared" ref="L10:L26" si="2">B10-K10</f>
        <v>-10728.829999999994</v>
      </c>
      <c r="M10" s="31">
        <v>66558.039999999994</v>
      </c>
      <c r="N10" s="32">
        <f t="shared" si="0"/>
        <v>-10728.829999999994</v>
      </c>
      <c r="O10" s="32">
        <f>N10/C10*(-100)</f>
        <v>50.958630189037692</v>
      </c>
      <c r="P10" s="33">
        <v>26900</v>
      </c>
      <c r="Q10" s="34">
        <f t="shared" si="1"/>
        <v>16171.170000000006</v>
      </c>
      <c r="R10" s="34"/>
      <c r="S10" s="34">
        <v>0</v>
      </c>
      <c r="T10" s="35">
        <f>C10*(-10)/100</f>
        <v>-2105.4</v>
      </c>
      <c r="U10" s="34" t="s">
        <v>58</v>
      </c>
      <c r="V10" s="34"/>
      <c r="W10" s="34"/>
      <c r="X10" s="34"/>
    </row>
    <row r="11" spans="1:24" ht="30">
      <c r="A11" s="24" t="s">
        <v>2</v>
      </c>
      <c r="B11" s="30">
        <v>45603.72</v>
      </c>
      <c r="C11" s="31">
        <v>21830.51</v>
      </c>
      <c r="D11" s="31"/>
      <c r="E11" s="30"/>
      <c r="F11" s="30"/>
      <c r="G11" s="30"/>
      <c r="H11" s="30"/>
      <c r="I11" s="30"/>
      <c r="J11" s="30"/>
      <c r="K11" s="30">
        <v>54459.7</v>
      </c>
      <c r="L11" s="31">
        <f>B11-K11</f>
        <v>-8855.9799999999959</v>
      </c>
      <c r="M11" s="31">
        <v>54459.7</v>
      </c>
      <c r="N11" s="32">
        <f t="shared" si="0"/>
        <v>-8855.9799999999959</v>
      </c>
      <c r="O11" s="32">
        <f t="shared" ref="O11:O25" si="3">ROUND(N11/C11*(-100),2)</f>
        <v>40.57</v>
      </c>
      <c r="P11" s="33">
        <v>10782.8</v>
      </c>
      <c r="Q11" s="34">
        <f t="shared" si="1"/>
        <v>1926.8200000000033</v>
      </c>
      <c r="R11" s="34"/>
      <c r="S11" s="34">
        <v>0</v>
      </c>
      <c r="T11" s="35">
        <f>ROUND(C11*(-10)/100,2)</f>
        <v>-2183.0500000000002</v>
      </c>
      <c r="U11" s="34" t="s">
        <v>58</v>
      </c>
      <c r="V11" s="34"/>
      <c r="W11" s="34"/>
      <c r="X11" s="34"/>
    </row>
    <row r="12" spans="1:24" s="12" customFormat="1" ht="30">
      <c r="A12" s="45" t="s">
        <v>3</v>
      </c>
      <c r="B12" s="36">
        <v>127779.12</v>
      </c>
      <c r="C12" s="37">
        <v>105124.5</v>
      </c>
      <c r="D12" s="37"/>
      <c r="E12" s="36"/>
      <c r="F12" s="36"/>
      <c r="G12" s="36"/>
      <c r="H12" s="36"/>
      <c r="I12" s="36"/>
      <c r="J12" s="36"/>
      <c r="K12" s="36">
        <v>136877.31</v>
      </c>
      <c r="L12" s="37">
        <f t="shared" si="2"/>
        <v>-9098.1900000000023</v>
      </c>
      <c r="M12" s="37">
        <v>136877.31</v>
      </c>
      <c r="N12" s="38">
        <f t="shared" si="0"/>
        <v>-9098.1900000000023</v>
      </c>
      <c r="O12" s="38">
        <f t="shared" si="3"/>
        <v>8.65</v>
      </c>
      <c r="P12" s="39">
        <v>6992</v>
      </c>
      <c r="Q12" s="40">
        <f t="shared" si="1"/>
        <v>-2106.1900000000023</v>
      </c>
      <c r="R12" s="40">
        <f>ROUND(Q12/C12*(-100),2)</f>
        <v>2</v>
      </c>
      <c r="S12" s="40">
        <v>0</v>
      </c>
      <c r="T12" s="40">
        <f t="shared" ref="T12:T25" si="4">C12*(-10)/100</f>
        <v>-10512.45</v>
      </c>
      <c r="U12" s="40" t="s">
        <v>58</v>
      </c>
      <c r="V12" s="40">
        <f>Q12*(-1)</f>
        <v>2106.1900000000023</v>
      </c>
      <c r="W12" s="40">
        <f>O12-1.5</f>
        <v>7.15</v>
      </c>
      <c r="X12" s="40">
        <f>ROUND(C12*W12/(-100),2)</f>
        <v>-7516.4</v>
      </c>
    </row>
    <row r="13" spans="1:24" s="12" customFormat="1" ht="30">
      <c r="A13" s="45" t="s">
        <v>5</v>
      </c>
      <c r="B13" s="36">
        <v>39296.36</v>
      </c>
      <c r="C13" s="37">
        <v>27427</v>
      </c>
      <c r="D13" s="37"/>
      <c r="E13" s="36"/>
      <c r="F13" s="36"/>
      <c r="G13" s="36"/>
      <c r="H13" s="41"/>
      <c r="I13" s="41"/>
      <c r="J13" s="36"/>
      <c r="K13" s="36">
        <v>46789.02</v>
      </c>
      <c r="L13" s="37">
        <f t="shared" si="2"/>
        <v>-7492.6599999999962</v>
      </c>
      <c r="M13" s="37">
        <v>42916.87</v>
      </c>
      <c r="N13" s="38">
        <f t="shared" si="0"/>
        <v>-3620.510000000002</v>
      </c>
      <c r="O13" s="38">
        <f t="shared" si="3"/>
        <v>13.2</v>
      </c>
      <c r="P13" s="39">
        <v>893.6</v>
      </c>
      <c r="Q13" s="40">
        <f t="shared" si="1"/>
        <v>-2726.9100000000021</v>
      </c>
      <c r="R13" s="40">
        <f>ROUND(Q13/C13*(-100),2)</f>
        <v>9.94</v>
      </c>
      <c r="S13" s="40">
        <v>0</v>
      </c>
      <c r="T13" s="40">
        <f t="shared" si="4"/>
        <v>-2742.7</v>
      </c>
      <c r="U13" s="40" t="s">
        <v>58</v>
      </c>
      <c r="V13" s="40">
        <f>Q13*(-1)</f>
        <v>2726.9100000000021</v>
      </c>
      <c r="W13" s="40">
        <f>R13-1.5</f>
        <v>8.44</v>
      </c>
      <c r="X13" s="40">
        <f>ROUND(C13*W13/(-100),2)</f>
        <v>-2314.84</v>
      </c>
    </row>
    <row r="14" spans="1:24" ht="30">
      <c r="A14" s="24" t="s">
        <v>6</v>
      </c>
      <c r="B14" s="30">
        <v>44370.400000000001</v>
      </c>
      <c r="C14" s="31">
        <v>14998.2</v>
      </c>
      <c r="D14" s="31"/>
      <c r="E14" s="30"/>
      <c r="F14" s="30"/>
      <c r="G14" s="30"/>
      <c r="H14" s="30"/>
      <c r="I14" s="30"/>
      <c r="J14" s="30"/>
      <c r="K14" s="30">
        <v>47130.54</v>
      </c>
      <c r="L14" s="31">
        <f t="shared" si="2"/>
        <v>-2760.1399999999994</v>
      </c>
      <c r="M14" s="31">
        <v>47130.54</v>
      </c>
      <c r="N14" s="32">
        <f t="shared" si="0"/>
        <v>-2760.1399999999994</v>
      </c>
      <c r="O14" s="32">
        <f t="shared" si="3"/>
        <v>18.399999999999999</v>
      </c>
      <c r="P14" s="33">
        <v>5119.2</v>
      </c>
      <c r="Q14" s="34">
        <f t="shared" si="1"/>
        <v>2359.0600000000004</v>
      </c>
      <c r="R14" s="35"/>
      <c r="S14" s="35">
        <v>0</v>
      </c>
      <c r="T14" s="35">
        <f t="shared" si="4"/>
        <v>-1499.82</v>
      </c>
      <c r="U14" s="34" t="s">
        <v>58</v>
      </c>
      <c r="V14" s="34"/>
      <c r="W14" s="35"/>
      <c r="X14" s="35"/>
    </row>
    <row r="15" spans="1:24" ht="30">
      <c r="A15" s="24" t="s">
        <v>7</v>
      </c>
      <c r="B15" s="30">
        <v>59371.11</v>
      </c>
      <c r="C15" s="31">
        <v>19620.3</v>
      </c>
      <c r="D15" s="31"/>
      <c r="E15" s="30"/>
      <c r="F15" s="30"/>
      <c r="G15" s="30"/>
      <c r="H15" s="30"/>
      <c r="I15" s="30"/>
      <c r="J15" s="30"/>
      <c r="K15" s="30">
        <v>92559.33</v>
      </c>
      <c r="L15" s="31">
        <f t="shared" si="2"/>
        <v>-33188.22</v>
      </c>
      <c r="M15" s="31">
        <v>65874.960000000006</v>
      </c>
      <c r="N15" s="32">
        <f t="shared" si="0"/>
        <v>-6503.8500000000058</v>
      </c>
      <c r="O15" s="32">
        <f t="shared" si="3"/>
        <v>33.15</v>
      </c>
      <c r="P15" s="33">
        <v>14028.2</v>
      </c>
      <c r="Q15" s="34">
        <f t="shared" si="1"/>
        <v>7524.3499999999949</v>
      </c>
      <c r="R15" s="35"/>
      <c r="S15" s="35">
        <v>0</v>
      </c>
      <c r="T15" s="35">
        <f t="shared" si="4"/>
        <v>-1962.03</v>
      </c>
      <c r="U15" s="34" t="s">
        <v>58</v>
      </c>
      <c r="V15" s="34"/>
      <c r="W15" s="35"/>
      <c r="X15" s="35"/>
    </row>
    <row r="16" spans="1:24" ht="30">
      <c r="A16" s="24" t="s">
        <v>9</v>
      </c>
      <c r="B16" s="30">
        <v>56687.12</v>
      </c>
      <c r="C16" s="31">
        <v>33689.9</v>
      </c>
      <c r="D16" s="31"/>
      <c r="E16" s="30"/>
      <c r="F16" s="30"/>
      <c r="G16" s="30"/>
      <c r="H16" s="30"/>
      <c r="I16" s="30"/>
      <c r="J16" s="30"/>
      <c r="K16" s="30">
        <v>64004.79</v>
      </c>
      <c r="L16" s="31">
        <f t="shared" si="2"/>
        <v>-7317.6699999999983</v>
      </c>
      <c r="M16" s="31">
        <v>60056.05</v>
      </c>
      <c r="N16" s="32">
        <f t="shared" si="0"/>
        <v>-3368.9300000000003</v>
      </c>
      <c r="O16" s="32">
        <f t="shared" si="3"/>
        <v>10</v>
      </c>
      <c r="P16" s="33">
        <v>25969.599999999999</v>
      </c>
      <c r="Q16" s="34">
        <f t="shared" si="1"/>
        <v>22600.67</v>
      </c>
      <c r="R16" s="35"/>
      <c r="S16" s="35">
        <v>0</v>
      </c>
      <c r="T16" s="35">
        <f t="shared" si="4"/>
        <v>-3368.99</v>
      </c>
      <c r="U16" s="34" t="s">
        <v>58</v>
      </c>
      <c r="V16" s="34"/>
      <c r="W16" s="35"/>
      <c r="X16" s="35"/>
    </row>
    <row r="17" spans="1:24" ht="30">
      <c r="A17" s="24" t="s">
        <v>10</v>
      </c>
      <c r="B17" s="30">
        <v>39760.019999999997</v>
      </c>
      <c r="C17" s="31">
        <v>16204.7</v>
      </c>
      <c r="D17" s="31"/>
      <c r="E17" s="30"/>
      <c r="F17" s="30"/>
      <c r="G17" s="30"/>
      <c r="H17" s="30"/>
      <c r="I17" s="30"/>
      <c r="J17" s="30"/>
      <c r="K17" s="30">
        <v>47004.160000000003</v>
      </c>
      <c r="L17" s="31">
        <f t="shared" si="2"/>
        <v>-7244.1400000000067</v>
      </c>
      <c r="M17" s="31">
        <v>46107.86</v>
      </c>
      <c r="N17" s="32">
        <f t="shared" si="0"/>
        <v>-6347.8400000000038</v>
      </c>
      <c r="O17" s="32">
        <f t="shared" si="3"/>
        <v>39.17</v>
      </c>
      <c r="P17" s="33">
        <v>6596</v>
      </c>
      <c r="Q17" s="34">
        <f t="shared" si="1"/>
        <v>248.15999999999622</v>
      </c>
      <c r="R17" s="35"/>
      <c r="S17" s="35">
        <v>0</v>
      </c>
      <c r="T17" s="35">
        <f t="shared" si="4"/>
        <v>-1620.47</v>
      </c>
      <c r="U17" s="34" t="s">
        <v>58</v>
      </c>
      <c r="V17" s="34"/>
      <c r="W17" s="35"/>
      <c r="X17" s="35"/>
    </row>
    <row r="18" spans="1:24" ht="30">
      <c r="A18" s="24" t="s">
        <v>11</v>
      </c>
      <c r="B18" s="30">
        <v>65121.38</v>
      </c>
      <c r="C18" s="31">
        <v>30436.2</v>
      </c>
      <c r="D18" s="31"/>
      <c r="E18" s="30"/>
      <c r="F18" s="30"/>
      <c r="G18" s="30"/>
      <c r="H18" s="30"/>
      <c r="I18" s="30"/>
      <c r="J18" s="30"/>
      <c r="K18" s="30">
        <v>66577.78</v>
      </c>
      <c r="L18" s="31">
        <f t="shared" si="2"/>
        <v>-1456.4000000000015</v>
      </c>
      <c r="M18" s="31">
        <v>66577.78</v>
      </c>
      <c r="N18" s="32">
        <f t="shared" si="0"/>
        <v>-1456.4000000000015</v>
      </c>
      <c r="O18" s="32">
        <f t="shared" si="3"/>
        <v>4.79</v>
      </c>
      <c r="P18" s="33">
        <v>2321.8000000000002</v>
      </c>
      <c r="Q18" s="34">
        <f t="shared" si="1"/>
        <v>865.39999999999873</v>
      </c>
      <c r="R18" s="35"/>
      <c r="S18" s="35">
        <v>0</v>
      </c>
      <c r="T18" s="35">
        <f t="shared" si="4"/>
        <v>-3043.62</v>
      </c>
      <c r="U18" s="34" t="s">
        <v>58</v>
      </c>
      <c r="V18" s="34"/>
      <c r="W18" s="35"/>
      <c r="X18" s="35"/>
    </row>
    <row r="19" spans="1:24" ht="30">
      <c r="A19" s="24" t="s">
        <v>12</v>
      </c>
      <c r="B19" s="30">
        <v>43715.33</v>
      </c>
      <c r="C19" s="31">
        <v>20159.5</v>
      </c>
      <c r="D19" s="31"/>
      <c r="E19" s="30"/>
      <c r="F19" s="30"/>
      <c r="G19" s="30"/>
      <c r="H19" s="30"/>
      <c r="I19" s="30"/>
      <c r="J19" s="30"/>
      <c r="K19" s="30">
        <v>44715.33</v>
      </c>
      <c r="L19" s="31">
        <f t="shared" si="2"/>
        <v>-1000</v>
      </c>
      <c r="M19" s="31">
        <v>44715.33</v>
      </c>
      <c r="N19" s="32">
        <f t="shared" si="0"/>
        <v>-1000</v>
      </c>
      <c r="O19" s="32">
        <f t="shared" si="3"/>
        <v>4.96</v>
      </c>
      <c r="P19" s="33">
        <v>7654</v>
      </c>
      <c r="Q19" s="34">
        <f t="shared" si="1"/>
        <v>6654</v>
      </c>
      <c r="R19" s="35"/>
      <c r="S19" s="35">
        <v>0</v>
      </c>
      <c r="T19" s="35">
        <f t="shared" si="4"/>
        <v>-2015.95</v>
      </c>
      <c r="U19" s="34" t="s">
        <v>58</v>
      </c>
      <c r="V19" s="34"/>
      <c r="W19" s="35"/>
      <c r="X19" s="35"/>
    </row>
    <row r="20" spans="1:24" ht="30">
      <c r="A20" s="24" t="s">
        <v>13</v>
      </c>
      <c r="B20" s="30">
        <v>202930.61</v>
      </c>
      <c r="C20" s="31">
        <v>83032.5</v>
      </c>
      <c r="D20" s="31"/>
      <c r="E20" s="30"/>
      <c r="F20" s="30"/>
      <c r="G20" s="30"/>
      <c r="H20" s="30"/>
      <c r="I20" s="30"/>
      <c r="J20" s="30"/>
      <c r="K20" s="30">
        <v>223947.57</v>
      </c>
      <c r="L20" s="31">
        <f t="shared" si="2"/>
        <v>-21016.960000000021</v>
      </c>
      <c r="M20" s="31">
        <v>209612</v>
      </c>
      <c r="N20" s="32">
        <f t="shared" si="0"/>
        <v>-6681.390000000014</v>
      </c>
      <c r="O20" s="32">
        <f t="shared" si="3"/>
        <v>8.0500000000000007</v>
      </c>
      <c r="P20" s="33">
        <v>3868.1</v>
      </c>
      <c r="Q20" s="34">
        <f t="shared" si="1"/>
        <v>-2813.2900000000141</v>
      </c>
      <c r="R20" s="35"/>
      <c r="S20" s="35">
        <v>0</v>
      </c>
      <c r="T20" s="35">
        <f t="shared" si="4"/>
        <v>-8303.25</v>
      </c>
      <c r="U20" s="34" t="s">
        <v>58</v>
      </c>
      <c r="V20" s="34"/>
      <c r="W20" s="35"/>
      <c r="X20" s="35"/>
    </row>
    <row r="21" spans="1:24" ht="30">
      <c r="A21" s="24" t="s">
        <v>14</v>
      </c>
      <c r="B21" s="30">
        <v>57583.48</v>
      </c>
      <c r="C21" s="31">
        <v>39669.5</v>
      </c>
      <c r="D21" s="31"/>
      <c r="E21" s="30"/>
      <c r="F21" s="30"/>
      <c r="G21" s="30"/>
      <c r="H21" s="30"/>
      <c r="I21" s="30"/>
      <c r="J21" s="30"/>
      <c r="K21" s="30">
        <v>58583.48</v>
      </c>
      <c r="L21" s="31">
        <f t="shared" si="2"/>
        <v>-1000</v>
      </c>
      <c r="M21" s="31">
        <v>58583.48</v>
      </c>
      <c r="N21" s="32">
        <f t="shared" si="0"/>
        <v>-1000</v>
      </c>
      <c r="O21" s="32">
        <f t="shared" si="3"/>
        <v>2.52</v>
      </c>
      <c r="P21" s="33">
        <v>9914.5</v>
      </c>
      <c r="Q21" s="34">
        <f t="shared" si="1"/>
        <v>8914.5</v>
      </c>
      <c r="R21" s="35"/>
      <c r="S21" s="35">
        <v>0</v>
      </c>
      <c r="T21" s="35">
        <f t="shared" si="4"/>
        <v>-3966.95</v>
      </c>
      <c r="U21" s="34" t="s">
        <v>58</v>
      </c>
      <c r="V21" s="34"/>
      <c r="W21" s="35"/>
      <c r="X21" s="35"/>
    </row>
    <row r="22" spans="1:24" ht="30">
      <c r="A22" s="24" t="s">
        <v>15</v>
      </c>
      <c r="B22" s="30">
        <v>41487.33</v>
      </c>
      <c r="C22" s="31">
        <v>15532.3</v>
      </c>
      <c r="D22" s="31"/>
      <c r="E22" s="30"/>
      <c r="F22" s="30"/>
      <c r="G22" s="30"/>
      <c r="H22" s="30"/>
      <c r="I22" s="30"/>
      <c r="J22" s="30"/>
      <c r="K22" s="30">
        <v>42287.33</v>
      </c>
      <c r="L22" s="31">
        <f t="shared" si="2"/>
        <v>-800</v>
      </c>
      <c r="M22" s="31">
        <v>42287.33</v>
      </c>
      <c r="N22" s="32">
        <f t="shared" si="0"/>
        <v>-800</v>
      </c>
      <c r="O22" s="32">
        <f t="shared" si="3"/>
        <v>5.15</v>
      </c>
      <c r="P22" s="33">
        <v>2549.1999999999998</v>
      </c>
      <c r="Q22" s="34">
        <f t="shared" si="1"/>
        <v>1749.1999999999998</v>
      </c>
      <c r="R22" s="35"/>
      <c r="S22" s="35">
        <v>0</v>
      </c>
      <c r="T22" s="35">
        <f t="shared" si="4"/>
        <v>-1553.23</v>
      </c>
      <c r="U22" s="34" t="s">
        <v>58</v>
      </c>
      <c r="V22" s="34"/>
      <c r="W22" s="35"/>
      <c r="X22" s="35"/>
    </row>
    <row r="23" spans="1:24" ht="30">
      <c r="A23" s="24" t="s">
        <v>16</v>
      </c>
      <c r="B23" s="30">
        <v>47177.11</v>
      </c>
      <c r="C23" s="31">
        <v>35279.300000000003</v>
      </c>
      <c r="D23" s="31"/>
      <c r="E23" s="30"/>
      <c r="F23" s="30"/>
      <c r="G23" s="30"/>
      <c r="H23" s="30"/>
      <c r="I23" s="30"/>
      <c r="J23" s="30"/>
      <c r="K23" s="30">
        <v>56661.11</v>
      </c>
      <c r="L23" s="31">
        <f t="shared" si="2"/>
        <v>-9484</v>
      </c>
      <c r="M23" s="31">
        <v>56661.11</v>
      </c>
      <c r="N23" s="32">
        <f t="shared" si="0"/>
        <v>-9484</v>
      </c>
      <c r="O23" s="32">
        <f t="shared" si="3"/>
        <v>26.88</v>
      </c>
      <c r="P23" s="33">
        <v>9504.7000000000007</v>
      </c>
      <c r="Q23" s="34">
        <f t="shared" si="1"/>
        <v>20.700000000000728</v>
      </c>
      <c r="R23" s="35"/>
      <c r="S23" s="35">
        <v>0</v>
      </c>
      <c r="T23" s="35">
        <f t="shared" si="4"/>
        <v>-3527.93</v>
      </c>
      <c r="U23" s="34" t="s">
        <v>58</v>
      </c>
      <c r="V23" s="34"/>
      <c r="W23" s="35"/>
      <c r="X23" s="35"/>
    </row>
    <row r="24" spans="1:24" s="12" customFormat="1" ht="25.5" customHeight="1">
      <c r="A24" s="45" t="s">
        <v>4</v>
      </c>
      <c r="B24" s="36">
        <v>1099659.05</v>
      </c>
      <c r="C24" s="37">
        <v>612872.1</v>
      </c>
      <c r="D24" s="37"/>
      <c r="E24" s="36"/>
      <c r="F24" s="36"/>
      <c r="G24" s="36"/>
      <c r="H24" s="36"/>
      <c r="I24" s="36"/>
      <c r="J24" s="36"/>
      <c r="K24" s="36">
        <v>1283973.29</v>
      </c>
      <c r="L24" s="37">
        <f t="shared" si="2"/>
        <v>-184314.23999999999</v>
      </c>
      <c r="M24" s="37">
        <v>1271491.3799999999</v>
      </c>
      <c r="N24" s="38">
        <f t="shared" si="0"/>
        <v>-171832.32999999984</v>
      </c>
      <c r="O24" s="38">
        <f t="shared" si="3"/>
        <v>28.04</v>
      </c>
      <c r="P24" s="39">
        <v>59001</v>
      </c>
      <c r="Q24" s="40">
        <f t="shared" si="1"/>
        <v>-112831.32999999984</v>
      </c>
      <c r="R24" s="40">
        <f>ROUND(Q24/C24*(-100),2)</f>
        <v>18.41</v>
      </c>
      <c r="S24" s="40">
        <v>59347.3</v>
      </c>
      <c r="T24" s="40">
        <f t="shared" si="4"/>
        <v>-61287.21</v>
      </c>
      <c r="U24" s="40" t="s">
        <v>59</v>
      </c>
      <c r="V24" s="40">
        <v>0</v>
      </c>
      <c r="W24" s="40"/>
      <c r="X24" s="40"/>
    </row>
    <row r="25" spans="1:24" s="12" customFormat="1" ht="36.75" customHeight="1">
      <c r="A25" s="45" t="s">
        <v>8</v>
      </c>
      <c r="B25" s="36">
        <v>193881.12</v>
      </c>
      <c r="C25" s="37">
        <v>154621.1</v>
      </c>
      <c r="D25" s="37"/>
      <c r="E25" s="36"/>
      <c r="F25" s="36"/>
      <c r="G25" s="36"/>
      <c r="H25" s="36"/>
      <c r="I25" s="36"/>
      <c r="J25" s="36"/>
      <c r="K25" s="36">
        <v>221879.21</v>
      </c>
      <c r="L25" s="37">
        <f t="shared" si="2"/>
        <v>-27998.089999999997</v>
      </c>
      <c r="M25" s="37">
        <v>199349.95</v>
      </c>
      <c r="N25" s="38">
        <f t="shared" si="0"/>
        <v>-5468.8300000000163</v>
      </c>
      <c r="O25" s="38">
        <f t="shared" si="3"/>
        <v>3.54</v>
      </c>
      <c r="P25" s="39">
        <v>1528.4</v>
      </c>
      <c r="Q25" s="40">
        <f t="shared" si="1"/>
        <v>-3940.4300000000162</v>
      </c>
      <c r="R25" s="40">
        <f>ROUND(Q25/C25*(-100),2)</f>
        <v>2.5499999999999998</v>
      </c>
      <c r="S25" s="40">
        <v>0</v>
      </c>
      <c r="T25" s="40">
        <f t="shared" si="4"/>
        <v>-15462.11</v>
      </c>
      <c r="U25" s="40" t="s">
        <v>59</v>
      </c>
      <c r="V25" s="40">
        <v>0</v>
      </c>
      <c r="W25" s="40"/>
      <c r="X25" s="40"/>
    </row>
    <row r="26" spans="1:24" s="28" customFormat="1" ht="30.75" customHeight="1">
      <c r="A26" s="24" t="s">
        <v>53</v>
      </c>
      <c r="B26" s="34">
        <v>4884752.1100000003</v>
      </c>
      <c r="C26" s="34">
        <v>1779798.7</v>
      </c>
      <c r="D26" s="34"/>
      <c r="E26" s="34"/>
      <c r="F26" s="34"/>
      <c r="G26" s="34"/>
      <c r="H26" s="34"/>
      <c r="I26" s="34"/>
      <c r="J26" s="34"/>
      <c r="K26" s="50">
        <v>5119424.3600000003</v>
      </c>
      <c r="L26" s="46">
        <f t="shared" si="2"/>
        <v>-234672.25</v>
      </c>
      <c r="M26" s="50">
        <v>5009646.83</v>
      </c>
      <c r="N26" s="49">
        <f t="shared" ref="N26:N27" si="5">B26-M26</f>
        <v>-124894.71999999974</v>
      </c>
      <c r="O26" s="49">
        <f t="shared" ref="O26:O27" si="6">ROUND(N26/C26*(-100),2)</f>
        <v>7.02</v>
      </c>
      <c r="P26" s="47">
        <v>225906.2</v>
      </c>
      <c r="Q26" s="35">
        <f t="shared" ref="Q26:Q27" si="7">P26+N26</f>
        <v>101011.48000000027</v>
      </c>
      <c r="R26" s="35"/>
      <c r="S26" s="35">
        <v>0</v>
      </c>
      <c r="T26" s="35">
        <f t="shared" ref="T26:T27" si="8">C26*(-10)/100</f>
        <v>-177979.87</v>
      </c>
      <c r="U26" s="35" t="s">
        <v>59</v>
      </c>
      <c r="V26" s="35"/>
      <c r="W26" s="35"/>
      <c r="X26" s="35"/>
    </row>
    <row r="27" spans="1:24" ht="31.5" customHeight="1">
      <c r="A27" s="24" t="s">
        <v>18</v>
      </c>
      <c r="B27" s="34">
        <f>SUM(B9:B26)</f>
        <v>7190633.9400000004</v>
      </c>
      <c r="C27" s="34">
        <f t="shared" ref="C27:M27" si="9">SUM(C9:C26)</f>
        <v>3107869.3100000005</v>
      </c>
      <c r="D27" s="34">
        <f t="shared" si="9"/>
        <v>0</v>
      </c>
      <c r="E27" s="34">
        <f t="shared" si="9"/>
        <v>0</v>
      </c>
      <c r="F27" s="34">
        <f t="shared" si="9"/>
        <v>0</v>
      </c>
      <c r="G27" s="34">
        <f t="shared" si="9"/>
        <v>0</v>
      </c>
      <c r="H27" s="34">
        <f t="shared" si="9"/>
        <v>0</v>
      </c>
      <c r="I27" s="34">
        <f t="shared" si="9"/>
        <v>0</v>
      </c>
      <c r="J27" s="34">
        <f t="shared" si="9"/>
        <v>0</v>
      </c>
      <c r="K27" s="34">
        <f t="shared" si="9"/>
        <v>7766023.9000000004</v>
      </c>
      <c r="L27" s="34">
        <f t="shared" si="9"/>
        <v>-575389.96</v>
      </c>
      <c r="M27" s="34">
        <f t="shared" si="9"/>
        <v>7571498.0700000003</v>
      </c>
      <c r="N27" s="49">
        <f t="shared" si="5"/>
        <v>-380864.12999999989</v>
      </c>
      <c r="O27" s="49">
        <f t="shared" si="6"/>
        <v>12.25</v>
      </c>
      <c r="P27" s="47">
        <f>SUM(P9:P26)</f>
        <v>432719</v>
      </c>
      <c r="Q27" s="35">
        <f t="shared" si="7"/>
        <v>51854.870000000112</v>
      </c>
      <c r="R27" s="35"/>
      <c r="S27" s="35">
        <v>0</v>
      </c>
      <c r="T27" s="35">
        <f t="shared" si="8"/>
        <v>-310786.93100000004</v>
      </c>
      <c r="U27" s="35"/>
      <c r="V27" s="35">
        <f>SUM(V9:V26)</f>
        <v>4833.100000000004</v>
      </c>
      <c r="W27" s="35"/>
      <c r="X27" s="35"/>
    </row>
    <row r="28" spans="1:24">
      <c r="P28" s="48"/>
      <c r="V28" s="1" t="s">
        <v>65</v>
      </c>
    </row>
    <row r="29" spans="1:24">
      <c r="P29" s="48"/>
    </row>
    <row r="30" spans="1:24">
      <c r="P30" s="48"/>
    </row>
    <row r="31" spans="1:24">
      <c r="P31" s="48"/>
    </row>
  </sheetData>
  <mergeCells count="18">
    <mergeCell ref="C3:J6"/>
    <mergeCell ref="S3:S6"/>
    <mergeCell ref="A1:X1"/>
    <mergeCell ref="W3:X5"/>
    <mergeCell ref="W6:X6"/>
    <mergeCell ref="V3:V6"/>
    <mergeCell ref="U3:U6"/>
    <mergeCell ref="R3:R6"/>
    <mergeCell ref="Q3:Q6"/>
    <mergeCell ref="M3:M6"/>
    <mergeCell ref="A3:A6"/>
    <mergeCell ref="P3:P6"/>
    <mergeCell ref="L3:L6"/>
    <mergeCell ref="B3:B6"/>
    <mergeCell ref="K3:K6"/>
    <mergeCell ref="N3:N6"/>
    <mergeCell ref="T3:T6"/>
    <mergeCell ref="O3:O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S32"/>
  <sheetViews>
    <sheetView tabSelected="1" view="pageBreakPreview" zoomScale="60" zoomScaleNormal="7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M17" sqref="M17"/>
    </sheetView>
  </sheetViews>
  <sheetFormatPr defaultRowHeight="15"/>
  <cols>
    <col min="1" max="1" width="22.140625" style="7" customWidth="1"/>
    <col min="2" max="4" width="19.140625" style="1" customWidth="1"/>
    <col min="5" max="11" width="19.140625" style="7" customWidth="1"/>
    <col min="12" max="12" width="17.28515625" style="7" customWidth="1"/>
    <col min="13" max="14" width="19.140625" style="7" customWidth="1"/>
    <col min="15" max="19" width="19.140625" style="1" customWidth="1"/>
    <col min="20" max="16384" width="9.140625" style="1"/>
  </cols>
  <sheetData>
    <row r="1" spans="1:19" ht="18.75">
      <c r="O1" s="117" t="s">
        <v>96</v>
      </c>
      <c r="P1" s="117"/>
      <c r="Q1" s="117"/>
      <c r="R1" s="117"/>
      <c r="S1" s="117"/>
    </row>
    <row r="2" spans="1:19" ht="18.75" customHeight="1">
      <c r="A2" s="93" t="s">
        <v>56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4" spans="1:19" ht="15" customHeight="1">
      <c r="A4" s="112" t="s">
        <v>47</v>
      </c>
      <c r="B4" s="115" t="s">
        <v>93</v>
      </c>
      <c r="C4" s="115" t="s">
        <v>68</v>
      </c>
      <c r="D4" s="115"/>
      <c r="E4" s="115" t="s">
        <v>67</v>
      </c>
      <c r="F4" s="115"/>
      <c r="G4" s="115"/>
      <c r="H4" s="115" t="s">
        <v>34</v>
      </c>
      <c r="I4" s="116"/>
      <c r="J4" s="116"/>
      <c r="K4" s="116"/>
      <c r="L4" s="116"/>
      <c r="M4" s="116"/>
      <c r="N4" s="116"/>
      <c r="O4" s="109" t="s">
        <v>76</v>
      </c>
      <c r="P4" s="109" t="s">
        <v>44</v>
      </c>
      <c r="Q4" s="115" t="s">
        <v>78</v>
      </c>
      <c r="R4" s="115"/>
      <c r="S4" s="115"/>
    </row>
    <row r="5" spans="1:19" ht="15" customHeight="1">
      <c r="A5" s="113"/>
      <c r="B5" s="115"/>
      <c r="C5" s="115"/>
      <c r="D5" s="115"/>
      <c r="E5" s="115"/>
      <c r="F5" s="115"/>
      <c r="G5" s="115"/>
      <c r="H5" s="116"/>
      <c r="I5" s="116"/>
      <c r="J5" s="116"/>
      <c r="K5" s="116"/>
      <c r="L5" s="116"/>
      <c r="M5" s="116"/>
      <c r="N5" s="116"/>
      <c r="O5" s="110"/>
      <c r="P5" s="110"/>
      <c r="Q5" s="115"/>
      <c r="R5" s="115"/>
      <c r="S5" s="115"/>
    </row>
    <row r="6" spans="1:19" ht="15.75">
      <c r="A6" s="113"/>
      <c r="B6" s="115"/>
      <c r="C6" s="115" t="s">
        <v>66</v>
      </c>
      <c r="D6" s="115" t="s">
        <v>94</v>
      </c>
      <c r="E6" s="115" t="s">
        <v>66</v>
      </c>
      <c r="F6" s="115" t="s">
        <v>71</v>
      </c>
      <c r="G6" s="115"/>
      <c r="H6" s="115" t="s">
        <v>72</v>
      </c>
      <c r="I6" s="116"/>
      <c r="J6" s="115" t="s">
        <v>73</v>
      </c>
      <c r="K6" s="116"/>
      <c r="L6" s="115" t="s">
        <v>80</v>
      </c>
      <c r="M6" s="115"/>
      <c r="N6" s="115"/>
      <c r="O6" s="110"/>
      <c r="P6" s="110"/>
      <c r="Q6" s="115"/>
      <c r="R6" s="115"/>
      <c r="S6" s="115"/>
    </row>
    <row r="7" spans="1:19" ht="105" customHeight="1">
      <c r="A7" s="114"/>
      <c r="B7" s="115"/>
      <c r="C7" s="115"/>
      <c r="D7" s="115"/>
      <c r="E7" s="115"/>
      <c r="F7" s="56" t="s">
        <v>69</v>
      </c>
      <c r="G7" s="56" t="s">
        <v>70</v>
      </c>
      <c r="H7" s="116"/>
      <c r="I7" s="116"/>
      <c r="J7" s="116"/>
      <c r="K7" s="116"/>
      <c r="L7" s="115" t="s">
        <v>75</v>
      </c>
      <c r="M7" s="116"/>
      <c r="N7" s="56" t="s">
        <v>74</v>
      </c>
      <c r="O7" s="111"/>
      <c r="P7" s="111"/>
      <c r="Q7" s="76" t="s">
        <v>79</v>
      </c>
      <c r="R7" s="115" t="s">
        <v>91</v>
      </c>
      <c r="S7" s="115"/>
    </row>
    <row r="8" spans="1:19" ht="15.75">
      <c r="A8" s="57"/>
      <c r="B8" s="72" t="s">
        <v>95</v>
      </c>
      <c r="C8" s="72" t="s">
        <v>95</v>
      </c>
      <c r="D8" s="72" t="s">
        <v>95</v>
      </c>
      <c r="E8" s="72" t="s">
        <v>95</v>
      </c>
      <c r="F8" s="72" t="s">
        <v>95</v>
      </c>
      <c r="G8" s="72" t="s">
        <v>95</v>
      </c>
      <c r="H8" s="74" t="s">
        <v>95</v>
      </c>
      <c r="I8" s="58" t="s">
        <v>35</v>
      </c>
      <c r="J8" s="74" t="s">
        <v>95</v>
      </c>
      <c r="K8" s="58" t="s">
        <v>35</v>
      </c>
      <c r="L8" s="74" t="s">
        <v>95</v>
      </c>
      <c r="M8" s="58" t="s">
        <v>35</v>
      </c>
      <c r="N8" s="57" t="s">
        <v>35</v>
      </c>
      <c r="O8" s="59" t="s">
        <v>77</v>
      </c>
      <c r="P8" s="73" t="s">
        <v>95</v>
      </c>
      <c r="Q8" s="56" t="s">
        <v>35</v>
      </c>
      <c r="R8" s="72" t="s">
        <v>95</v>
      </c>
      <c r="S8" s="75" t="s">
        <v>35</v>
      </c>
    </row>
    <row r="9" spans="1:19" ht="39" customHeight="1">
      <c r="A9" s="57">
        <v>1</v>
      </c>
      <c r="B9" s="56">
        <v>2</v>
      </c>
      <c r="C9" s="56">
        <v>3</v>
      </c>
      <c r="D9" s="56">
        <v>4</v>
      </c>
      <c r="E9" s="56">
        <v>5</v>
      </c>
      <c r="F9" s="57">
        <v>6</v>
      </c>
      <c r="G9" s="57">
        <v>7</v>
      </c>
      <c r="H9" s="57" t="s">
        <v>81</v>
      </c>
      <c r="I9" s="57" t="s">
        <v>82</v>
      </c>
      <c r="J9" s="57" t="s">
        <v>83</v>
      </c>
      <c r="K9" s="57" t="s">
        <v>84</v>
      </c>
      <c r="L9" s="57" t="s">
        <v>85</v>
      </c>
      <c r="M9" s="57" t="s">
        <v>86</v>
      </c>
      <c r="N9" s="57" t="s">
        <v>87</v>
      </c>
      <c r="O9" s="60">
        <v>15</v>
      </c>
      <c r="P9" s="60" t="s">
        <v>88</v>
      </c>
      <c r="Q9" s="60" t="s">
        <v>89</v>
      </c>
      <c r="R9" s="56" t="s">
        <v>90</v>
      </c>
      <c r="S9" s="54" t="s">
        <v>92</v>
      </c>
    </row>
    <row r="10" spans="1:19" ht="31.5">
      <c r="A10" s="70" t="s">
        <v>0</v>
      </c>
      <c r="B10" s="61">
        <v>518353.63</v>
      </c>
      <c r="C10" s="62">
        <v>70459941.400000006</v>
      </c>
      <c r="D10" s="62">
        <v>59237000</v>
      </c>
      <c r="E10" s="62">
        <v>75682331.680000007</v>
      </c>
      <c r="F10" s="62">
        <f>E10-G10</f>
        <v>0</v>
      </c>
      <c r="G10" s="62">
        <v>75682331.680000007</v>
      </c>
      <c r="H10" s="62">
        <f t="shared" ref="H10:H27" si="0">C10-E10</f>
        <v>-5222390.2800000012</v>
      </c>
      <c r="I10" s="63">
        <f>H10*-100/C10</f>
        <v>7.4118572570938879</v>
      </c>
      <c r="J10" s="63">
        <f>C10-G10</f>
        <v>-5222390.2800000012</v>
      </c>
      <c r="K10" s="63">
        <f>J10*-100/C10</f>
        <v>7.4118572570938879</v>
      </c>
      <c r="L10" s="63">
        <f>B10+J10</f>
        <v>-4704036.6500000013</v>
      </c>
      <c r="M10" s="63">
        <f t="shared" ref="M10:M11" si="1">L10*-100/C10</f>
        <v>6.6761858675062715</v>
      </c>
      <c r="N10" s="63">
        <f t="shared" ref="N10:N12" si="2">L10*-100/D10</f>
        <v>7.9410447017911121</v>
      </c>
      <c r="O10" s="64" t="s">
        <v>58</v>
      </c>
      <c r="P10" s="77">
        <f t="shared" ref="P10" si="3">-L10</f>
        <v>4704036.6500000013</v>
      </c>
      <c r="Q10" s="78">
        <f t="shared" ref="Q10" si="4">K10-1.5</f>
        <v>5.9118572570938879</v>
      </c>
      <c r="R10" s="78">
        <f t="shared" ref="R10" si="5">C10+P10-G10</f>
        <v>-518353.62999999523</v>
      </c>
      <c r="S10" s="79">
        <f t="shared" ref="S10" si="6">R10*-100/(C10+P10)</f>
        <v>0.68963038339346538</v>
      </c>
    </row>
    <row r="11" spans="1:19" ht="31.5">
      <c r="A11" s="70" t="s">
        <v>1</v>
      </c>
      <c r="B11" s="61">
        <v>37473210.049999997</v>
      </c>
      <c r="C11" s="62">
        <v>63144452.049999997</v>
      </c>
      <c r="D11" s="62">
        <v>24774000</v>
      </c>
      <c r="E11" s="62">
        <v>92209379.159999996</v>
      </c>
      <c r="F11" s="62">
        <f t="shared" ref="F11:F14" si="7">E11-G11</f>
        <v>0</v>
      </c>
      <c r="G11" s="62">
        <v>92209379.159999996</v>
      </c>
      <c r="H11" s="62">
        <f t="shared" si="0"/>
        <v>-29064927.109999999</v>
      </c>
      <c r="I11" s="63">
        <f t="shared" ref="I11:I12" si="8">H11*-100/C11</f>
        <v>46.029264909901137</v>
      </c>
      <c r="J11" s="63">
        <f t="shared" ref="J11:J12" si="9">C11-G11</f>
        <v>-29064927.109999999</v>
      </c>
      <c r="K11" s="63">
        <f t="shared" ref="K11:K12" si="10">J11*-100/C11</f>
        <v>46.029264909901137</v>
      </c>
      <c r="L11" s="63"/>
      <c r="M11" s="63">
        <f t="shared" si="1"/>
        <v>0</v>
      </c>
      <c r="N11" s="63">
        <f t="shared" si="2"/>
        <v>0</v>
      </c>
      <c r="O11" s="64" t="s">
        <v>58</v>
      </c>
      <c r="P11" s="77"/>
      <c r="Q11" s="78"/>
      <c r="R11" s="78"/>
      <c r="S11" s="79"/>
    </row>
    <row r="12" spans="1:19" ht="31.5">
      <c r="A12" s="70" t="s">
        <v>2</v>
      </c>
      <c r="B12" s="61">
        <v>14930638.26</v>
      </c>
      <c r="C12" s="62">
        <v>52400546</v>
      </c>
      <c r="D12" s="62">
        <v>24865400</v>
      </c>
      <c r="E12" s="62">
        <v>54886546</v>
      </c>
      <c r="F12" s="62">
        <f t="shared" si="7"/>
        <v>0</v>
      </c>
      <c r="G12" s="62">
        <v>54886546</v>
      </c>
      <c r="H12" s="62">
        <f t="shared" si="0"/>
        <v>-2486000</v>
      </c>
      <c r="I12" s="63">
        <f t="shared" si="8"/>
        <v>4.7442253750562067</v>
      </c>
      <c r="J12" s="63">
        <f t="shared" si="9"/>
        <v>-2486000</v>
      </c>
      <c r="K12" s="63">
        <f t="shared" si="10"/>
        <v>4.7442253750562067</v>
      </c>
      <c r="L12" s="63"/>
      <c r="M12" s="63">
        <f>L12*-100/C12</f>
        <v>0</v>
      </c>
      <c r="N12" s="63">
        <f t="shared" si="2"/>
        <v>0</v>
      </c>
      <c r="O12" s="64" t="s">
        <v>58</v>
      </c>
      <c r="P12" s="77"/>
      <c r="Q12" s="78"/>
      <c r="R12" s="78"/>
      <c r="S12" s="79"/>
    </row>
    <row r="13" spans="1:19" s="55" customFormat="1" ht="31.5" customHeight="1">
      <c r="A13" s="71" t="s">
        <v>3</v>
      </c>
      <c r="B13" s="66">
        <v>13046880.83</v>
      </c>
      <c r="C13" s="63">
        <v>180581035.58000001</v>
      </c>
      <c r="D13" s="63">
        <v>111839350</v>
      </c>
      <c r="E13" s="63">
        <v>190200776.58000001</v>
      </c>
      <c r="F13" s="63">
        <f t="shared" si="7"/>
        <v>0</v>
      </c>
      <c r="G13" s="63">
        <v>190200776.58000001</v>
      </c>
      <c r="H13" s="63">
        <f t="shared" si="0"/>
        <v>-9619741</v>
      </c>
      <c r="I13" s="63">
        <f>H13*-100/C13</f>
        <v>5.3271047920966845</v>
      </c>
      <c r="J13" s="63">
        <f>C13-G13</f>
        <v>-9619741</v>
      </c>
      <c r="K13" s="63">
        <f>J13*-100/C13</f>
        <v>5.3271047920966845</v>
      </c>
      <c r="L13" s="63"/>
      <c r="M13" s="63">
        <f>L13*-100/C13</f>
        <v>0</v>
      </c>
      <c r="N13" s="63">
        <f>L13*-100/D13</f>
        <v>0</v>
      </c>
      <c r="O13" s="67" t="s">
        <v>58</v>
      </c>
      <c r="P13" s="77"/>
      <c r="Q13" s="78"/>
      <c r="R13" s="78"/>
      <c r="S13" s="79"/>
    </row>
    <row r="14" spans="1:19" s="55" customFormat="1" ht="31.5">
      <c r="A14" s="71" t="s">
        <v>5</v>
      </c>
      <c r="B14" s="66">
        <v>4521691.75</v>
      </c>
      <c r="C14" s="63">
        <v>45159157.259999998</v>
      </c>
      <c r="D14" s="63">
        <v>27236500</v>
      </c>
      <c r="E14" s="63">
        <v>48369157.259999998</v>
      </c>
      <c r="F14" s="63">
        <f t="shared" si="7"/>
        <v>0</v>
      </c>
      <c r="G14" s="63">
        <v>48369157.259999998</v>
      </c>
      <c r="H14" s="63">
        <f t="shared" si="0"/>
        <v>-3210000</v>
      </c>
      <c r="I14" s="63">
        <f>H14*-100/C14</f>
        <v>7.1081928777339636</v>
      </c>
      <c r="J14" s="63">
        <f>C14-G14</f>
        <v>-3210000</v>
      </c>
      <c r="K14" s="63">
        <f>J14*-100/C14</f>
        <v>7.1081928777339636</v>
      </c>
      <c r="L14" s="63"/>
      <c r="M14" s="63">
        <f>L14*-100/C14</f>
        <v>0</v>
      </c>
      <c r="N14" s="63">
        <f>L14*-100/D14</f>
        <v>0</v>
      </c>
      <c r="O14" s="67" t="s">
        <v>58</v>
      </c>
      <c r="P14" s="77"/>
      <c r="Q14" s="78"/>
      <c r="R14" s="78"/>
      <c r="S14" s="79"/>
    </row>
    <row r="15" spans="1:19" ht="31.5">
      <c r="A15" s="70" t="s">
        <v>6</v>
      </c>
      <c r="B15" s="61">
        <v>6683356.3600000003</v>
      </c>
      <c r="C15" s="62">
        <v>46000237</v>
      </c>
      <c r="D15" s="62">
        <v>14993000</v>
      </c>
      <c r="E15" s="62">
        <v>47171084</v>
      </c>
      <c r="F15" s="62">
        <f t="shared" ref="F15:F27" si="11">E15-G15</f>
        <v>0</v>
      </c>
      <c r="G15" s="62">
        <v>47171084</v>
      </c>
      <c r="H15" s="62">
        <f t="shared" si="0"/>
        <v>-1170847</v>
      </c>
      <c r="I15" s="63">
        <f>H15*-100/C15</f>
        <v>2.5453064513558918</v>
      </c>
      <c r="J15" s="63">
        <f t="shared" ref="J15:J27" si="12">C15-G15</f>
        <v>-1170847</v>
      </c>
      <c r="K15" s="63">
        <f t="shared" ref="K15:K27" si="13">J15*-100/C15</f>
        <v>2.5453064513558918</v>
      </c>
      <c r="L15" s="63"/>
      <c r="M15" s="63">
        <f t="shared" ref="M15:M20" si="14">L15*-100/C15</f>
        <v>0</v>
      </c>
      <c r="N15" s="63">
        <f t="shared" ref="N15:N20" si="15">L15*-100/D15</f>
        <v>0</v>
      </c>
      <c r="O15" s="64" t="s">
        <v>58</v>
      </c>
      <c r="P15" s="77"/>
      <c r="Q15" s="78"/>
      <c r="R15" s="78"/>
      <c r="S15" s="79"/>
    </row>
    <row r="16" spans="1:19" ht="30.75" customHeight="1">
      <c r="A16" s="70" t="s">
        <v>7</v>
      </c>
      <c r="B16" s="61">
        <v>16485697.98</v>
      </c>
      <c r="C16" s="62">
        <v>46244461.259999998</v>
      </c>
      <c r="D16" s="62">
        <v>20173660</v>
      </c>
      <c r="E16" s="62">
        <v>48144461.259999998</v>
      </c>
      <c r="F16" s="62">
        <f t="shared" si="11"/>
        <v>0</v>
      </c>
      <c r="G16" s="62">
        <v>48144461.259999998</v>
      </c>
      <c r="H16" s="62">
        <f t="shared" si="0"/>
        <v>-1900000</v>
      </c>
      <c r="I16" s="63">
        <f t="shared" ref="I16:I27" si="16">H16*-100/C16</f>
        <v>4.1086001398473204</v>
      </c>
      <c r="J16" s="63">
        <f t="shared" si="12"/>
        <v>-1900000</v>
      </c>
      <c r="K16" s="63">
        <f t="shared" si="13"/>
        <v>4.1086001398473204</v>
      </c>
      <c r="L16" s="63"/>
      <c r="M16" s="63">
        <f t="shared" si="14"/>
        <v>0</v>
      </c>
      <c r="N16" s="63">
        <f t="shared" si="15"/>
        <v>0</v>
      </c>
      <c r="O16" s="64" t="s">
        <v>58</v>
      </c>
      <c r="P16" s="77"/>
      <c r="Q16" s="78"/>
      <c r="R16" s="78"/>
      <c r="S16" s="79"/>
    </row>
    <row r="17" spans="1:19" ht="31.5">
      <c r="A17" s="70" t="s">
        <v>9</v>
      </c>
      <c r="B17" s="61">
        <v>37230153.280000001</v>
      </c>
      <c r="C17" s="62">
        <v>58797660.060000002</v>
      </c>
      <c r="D17" s="62">
        <v>34803610</v>
      </c>
      <c r="E17" s="62">
        <v>78273560.060000002</v>
      </c>
      <c r="F17" s="62">
        <f t="shared" si="11"/>
        <v>0</v>
      </c>
      <c r="G17" s="62">
        <v>78273560.060000002</v>
      </c>
      <c r="H17" s="62">
        <f t="shared" si="0"/>
        <v>-19475900</v>
      </c>
      <c r="I17" s="63">
        <f t="shared" si="16"/>
        <v>33.12359706172974</v>
      </c>
      <c r="J17" s="63">
        <f t="shared" si="12"/>
        <v>-19475900</v>
      </c>
      <c r="K17" s="63">
        <f t="shared" si="13"/>
        <v>33.12359706172974</v>
      </c>
      <c r="L17" s="63"/>
      <c r="M17" s="63">
        <f t="shared" si="14"/>
        <v>0</v>
      </c>
      <c r="N17" s="63">
        <f t="shared" si="15"/>
        <v>0</v>
      </c>
      <c r="O17" s="64" t="s">
        <v>58</v>
      </c>
      <c r="P17" s="77"/>
      <c r="Q17" s="78"/>
      <c r="R17" s="78"/>
      <c r="S17" s="79"/>
    </row>
    <row r="18" spans="1:19" ht="36" customHeight="1">
      <c r="A18" s="70" t="s">
        <v>10</v>
      </c>
      <c r="B18" s="61">
        <v>12456172.439999999</v>
      </c>
      <c r="C18" s="62">
        <v>35093887.600000001</v>
      </c>
      <c r="D18" s="62">
        <v>19338500</v>
      </c>
      <c r="E18" s="62">
        <v>41881140.18</v>
      </c>
      <c r="F18" s="62">
        <f t="shared" si="11"/>
        <v>0</v>
      </c>
      <c r="G18" s="62">
        <v>41881140.18</v>
      </c>
      <c r="H18" s="62">
        <f t="shared" si="0"/>
        <v>-6787252.5799999982</v>
      </c>
      <c r="I18" s="63">
        <f t="shared" si="16"/>
        <v>19.340269899308613</v>
      </c>
      <c r="J18" s="63">
        <f t="shared" si="12"/>
        <v>-6787252.5799999982</v>
      </c>
      <c r="K18" s="63">
        <f t="shared" si="13"/>
        <v>19.340269899308613</v>
      </c>
      <c r="L18" s="63"/>
      <c r="M18" s="63">
        <f t="shared" si="14"/>
        <v>0</v>
      </c>
      <c r="N18" s="63">
        <f t="shared" si="15"/>
        <v>0</v>
      </c>
      <c r="O18" s="64" t="s">
        <v>58</v>
      </c>
      <c r="P18" s="77"/>
      <c r="Q18" s="78"/>
      <c r="R18" s="78"/>
      <c r="S18" s="79"/>
    </row>
    <row r="19" spans="1:19" ht="31.5">
      <c r="A19" s="70" t="s">
        <v>11</v>
      </c>
      <c r="B19" s="61">
        <v>3718899.01</v>
      </c>
      <c r="C19" s="62">
        <v>82141860.599999994</v>
      </c>
      <c r="D19" s="62">
        <v>35370000</v>
      </c>
      <c r="E19" s="62">
        <v>85107860.599999994</v>
      </c>
      <c r="F19" s="62">
        <f t="shared" si="11"/>
        <v>0</v>
      </c>
      <c r="G19" s="62">
        <v>85107860.599999994</v>
      </c>
      <c r="H19" s="62">
        <f t="shared" si="0"/>
        <v>-2966000</v>
      </c>
      <c r="I19" s="63">
        <f t="shared" si="16"/>
        <v>3.6108264146137445</v>
      </c>
      <c r="J19" s="63">
        <f t="shared" si="12"/>
        <v>-2966000</v>
      </c>
      <c r="K19" s="63">
        <f t="shared" si="13"/>
        <v>3.6108264146137445</v>
      </c>
      <c r="L19" s="63"/>
      <c r="M19" s="63">
        <f t="shared" si="14"/>
        <v>0</v>
      </c>
      <c r="N19" s="63">
        <f t="shared" si="15"/>
        <v>0</v>
      </c>
      <c r="O19" s="64" t="s">
        <v>58</v>
      </c>
      <c r="P19" s="77"/>
      <c r="Q19" s="78"/>
      <c r="R19" s="78"/>
      <c r="S19" s="79"/>
    </row>
    <row r="20" spans="1:19" ht="31.5">
      <c r="A20" s="70" t="s">
        <v>12</v>
      </c>
      <c r="B20" s="61">
        <v>1937273.36</v>
      </c>
      <c r="C20" s="62">
        <v>53567844.600000001</v>
      </c>
      <c r="D20" s="62">
        <v>19363000</v>
      </c>
      <c r="E20" s="62">
        <v>56682444.600000001</v>
      </c>
      <c r="F20" s="62">
        <f t="shared" si="11"/>
        <v>0</v>
      </c>
      <c r="G20" s="62">
        <v>56682444.600000001</v>
      </c>
      <c r="H20" s="62">
        <f t="shared" si="0"/>
        <v>-3114600</v>
      </c>
      <c r="I20" s="63">
        <f t="shared" si="16"/>
        <v>5.8143089819223377</v>
      </c>
      <c r="J20" s="63">
        <f t="shared" si="12"/>
        <v>-3114600</v>
      </c>
      <c r="K20" s="63">
        <f t="shared" si="13"/>
        <v>5.8143089819223377</v>
      </c>
      <c r="L20" s="63">
        <f t="shared" ref="L20:L25" si="17">B20+J20</f>
        <v>-1177326.6399999999</v>
      </c>
      <c r="M20" s="63">
        <f t="shared" si="14"/>
        <v>2.1978234308124462</v>
      </c>
      <c r="N20" s="63">
        <f t="shared" si="15"/>
        <v>6.080290450859887</v>
      </c>
      <c r="O20" s="64" t="s">
        <v>58</v>
      </c>
      <c r="P20" s="77">
        <f t="shared" ref="P20:P25" si="18">-L20</f>
        <v>1177326.6399999999</v>
      </c>
      <c r="Q20" s="78">
        <f t="shared" ref="Q20:Q25" si="19">K20-1.5</f>
        <v>4.3143089819223377</v>
      </c>
      <c r="R20" s="78">
        <f t="shared" ref="R20:R25" si="20">C20+P20-G20</f>
        <v>-1937273.3599999994</v>
      </c>
      <c r="S20" s="79">
        <f t="shared" ref="S20:S25" si="21">R20*-100/(C20+P20)</f>
        <v>3.538710933074066</v>
      </c>
    </row>
    <row r="21" spans="1:19" ht="31.5">
      <c r="A21" s="70" t="s">
        <v>13</v>
      </c>
      <c r="B21" s="61">
        <v>15310479.039999999</v>
      </c>
      <c r="C21" s="62">
        <v>162516898.16999999</v>
      </c>
      <c r="D21" s="62">
        <v>91890900</v>
      </c>
      <c r="E21" s="62">
        <v>168350906.16999999</v>
      </c>
      <c r="F21" s="62">
        <f t="shared" si="11"/>
        <v>0</v>
      </c>
      <c r="G21" s="62">
        <v>168350906.16999999</v>
      </c>
      <c r="H21" s="62">
        <f t="shared" si="0"/>
        <v>-5834008</v>
      </c>
      <c r="I21" s="63">
        <f t="shared" si="16"/>
        <v>3.5897854719681921</v>
      </c>
      <c r="J21" s="63">
        <f t="shared" si="12"/>
        <v>-5834008</v>
      </c>
      <c r="K21" s="63">
        <f t="shared" si="13"/>
        <v>3.5897854719681921</v>
      </c>
      <c r="L21" s="63"/>
      <c r="M21" s="63">
        <f t="shared" ref="M21:M26" si="22">L21*-100/C21</f>
        <v>0</v>
      </c>
      <c r="N21" s="63">
        <f t="shared" ref="N21:N26" si="23">L21*-100/D21</f>
        <v>0</v>
      </c>
      <c r="O21" s="64" t="s">
        <v>58</v>
      </c>
      <c r="P21" s="77"/>
      <c r="Q21" s="78"/>
      <c r="R21" s="78"/>
      <c r="S21" s="79"/>
    </row>
    <row r="22" spans="1:19" ht="30.75" customHeight="1">
      <c r="A22" s="70" t="s">
        <v>14</v>
      </c>
      <c r="B22" s="61">
        <v>16950847.57</v>
      </c>
      <c r="C22" s="62">
        <v>73131533.519999996</v>
      </c>
      <c r="D22" s="62">
        <v>51377500</v>
      </c>
      <c r="E22" s="62">
        <v>77178533.519999996</v>
      </c>
      <c r="F22" s="62">
        <f t="shared" si="11"/>
        <v>0</v>
      </c>
      <c r="G22" s="62">
        <v>77178533.519999996</v>
      </c>
      <c r="H22" s="62">
        <f t="shared" si="0"/>
        <v>-4047000</v>
      </c>
      <c r="I22" s="63">
        <f t="shared" si="16"/>
        <v>5.5338645386032104</v>
      </c>
      <c r="J22" s="63">
        <f t="shared" si="12"/>
        <v>-4047000</v>
      </c>
      <c r="K22" s="63">
        <f t="shared" si="13"/>
        <v>5.5338645386032104</v>
      </c>
      <c r="L22" s="63"/>
      <c r="M22" s="63">
        <f t="shared" si="22"/>
        <v>0</v>
      </c>
      <c r="N22" s="63">
        <f t="shared" si="23"/>
        <v>0</v>
      </c>
      <c r="O22" s="64" t="s">
        <v>58</v>
      </c>
      <c r="P22" s="77"/>
      <c r="Q22" s="78"/>
      <c r="R22" s="78"/>
      <c r="S22" s="79"/>
    </row>
    <row r="23" spans="1:19" ht="31.5">
      <c r="A23" s="70" t="s">
        <v>15</v>
      </c>
      <c r="B23" s="61">
        <v>2586128.21</v>
      </c>
      <c r="C23" s="62">
        <v>41740695.030000001</v>
      </c>
      <c r="D23" s="62">
        <v>16140430</v>
      </c>
      <c r="E23" s="62">
        <v>43676993.149999999</v>
      </c>
      <c r="F23" s="62">
        <f t="shared" si="11"/>
        <v>0</v>
      </c>
      <c r="G23" s="62">
        <v>43676993.149999999</v>
      </c>
      <c r="H23" s="62">
        <f t="shared" si="0"/>
        <v>-1936298.1199999973</v>
      </c>
      <c r="I23" s="63">
        <f t="shared" si="16"/>
        <v>4.6388736905514758</v>
      </c>
      <c r="J23" s="63">
        <f t="shared" si="12"/>
        <v>-1936298.1199999973</v>
      </c>
      <c r="K23" s="63">
        <f t="shared" si="13"/>
        <v>4.6388736905514758</v>
      </c>
      <c r="L23" s="63"/>
      <c r="M23" s="63">
        <f t="shared" si="22"/>
        <v>0</v>
      </c>
      <c r="N23" s="63">
        <f t="shared" si="23"/>
        <v>0</v>
      </c>
      <c r="O23" s="64" t="s">
        <v>58</v>
      </c>
      <c r="P23" s="77"/>
      <c r="Q23" s="78"/>
      <c r="R23" s="78"/>
      <c r="S23" s="79"/>
    </row>
    <row r="24" spans="1:19" ht="31.5">
      <c r="A24" s="70" t="s">
        <v>16</v>
      </c>
      <c r="B24" s="61">
        <v>11147854.49</v>
      </c>
      <c r="C24" s="62">
        <v>46194551.640000001</v>
      </c>
      <c r="D24" s="62">
        <v>35240000</v>
      </c>
      <c r="E24" s="62">
        <v>49635421.640000001</v>
      </c>
      <c r="F24" s="62">
        <f t="shared" si="11"/>
        <v>0</v>
      </c>
      <c r="G24" s="62">
        <v>49635421.640000001</v>
      </c>
      <c r="H24" s="62">
        <f t="shared" si="0"/>
        <v>-3440870</v>
      </c>
      <c r="I24" s="63">
        <f t="shared" si="16"/>
        <v>7.4486489809775325</v>
      </c>
      <c r="J24" s="63">
        <f t="shared" si="12"/>
        <v>-3440870</v>
      </c>
      <c r="K24" s="63">
        <f t="shared" si="13"/>
        <v>7.4486489809775325</v>
      </c>
      <c r="L24" s="63"/>
      <c r="M24" s="63">
        <f t="shared" si="22"/>
        <v>0</v>
      </c>
      <c r="N24" s="63">
        <f t="shared" si="23"/>
        <v>0</v>
      </c>
      <c r="O24" s="64" t="s">
        <v>58</v>
      </c>
      <c r="P24" s="77"/>
      <c r="Q24" s="78"/>
      <c r="R24" s="78"/>
      <c r="S24" s="79"/>
    </row>
    <row r="25" spans="1:19" s="55" customFormat="1" ht="33" customHeight="1">
      <c r="A25" s="71" t="s">
        <v>4</v>
      </c>
      <c r="B25" s="66">
        <v>6372210.8099999996</v>
      </c>
      <c r="C25" s="63">
        <v>1132710483.45</v>
      </c>
      <c r="D25" s="63">
        <v>618025000</v>
      </c>
      <c r="E25" s="63">
        <v>1191471600.9400001</v>
      </c>
      <c r="F25" s="63">
        <f t="shared" si="11"/>
        <v>3138817.4900000095</v>
      </c>
      <c r="G25" s="63">
        <v>1188332783.45</v>
      </c>
      <c r="H25" s="63">
        <f t="shared" si="0"/>
        <v>-58761117.49000001</v>
      </c>
      <c r="I25" s="63">
        <f t="shared" si="16"/>
        <v>5.1876554820103626</v>
      </c>
      <c r="J25" s="63">
        <f t="shared" si="12"/>
        <v>-55622300</v>
      </c>
      <c r="K25" s="63">
        <f t="shared" si="13"/>
        <v>4.9105487070787994</v>
      </c>
      <c r="L25" s="63">
        <f t="shared" si="17"/>
        <v>-49250089.189999998</v>
      </c>
      <c r="M25" s="63">
        <f t="shared" si="22"/>
        <v>4.3479856423677203</v>
      </c>
      <c r="N25" s="63">
        <f t="shared" si="23"/>
        <v>7.9689477270336964</v>
      </c>
      <c r="O25" s="67" t="s">
        <v>59</v>
      </c>
      <c r="P25" s="77">
        <f t="shared" si="18"/>
        <v>49250089.189999998</v>
      </c>
      <c r="Q25" s="78">
        <f t="shared" si="19"/>
        <v>3.4105487070787994</v>
      </c>
      <c r="R25" s="78">
        <f t="shared" si="20"/>
        <v>-6372210.8099999428</v>
      </c>
      <c r="S25" s="79">
        <f t="shared" si="21"/>
        <v>0.53912211265787979</v>
      </c>
    </row>
    <row r="26" spans="1:19" s="55" customFormat="1" ht="42" customHeight="1">
      <c r="A26" s="71" t="s">
        <v>8</v>
      </c>
      <c r="B26" s="66">
        <v>7636067.0099999998</v>
      </c>
      <c r="C26" s="63">
        <v>202276553.34999999</v>
      </c>
      <c r="D26" s="63">
        <v>154311400</v>
      </c>
      <c r="E26" s="63">
        <v>207865130.59</v>
      </c>
      <c r="F26" s="63">
        <f t="shared" si="11"/>
        <v>0</v>
      </c>
      <c r="G26" s="63">
        <v>207865130.59</v>
      </c>
      <c r="H26" s="63">
        <f t="shared" si="0"/>
        <v>-5588577.2400000095</v>
      </c>
      <c r="I26" s="63">
        <f t="shared" si="16"/>
        <v>2.7628398583250875</v>
      </c>
      <c r="J26" s="63">
        <f t="shared" si="12"/>
        <v>-5588577.2400000095</v>
      </c>
      <c r="K26" s="63">
        <f t="shared" si="13"/>
        <v>2.7628398583250875</v>
      </c>
      <c r="L26" s="63"/>
      <c r="M26" s="63">
        <f t="shared" si="22"/>
        <v>0</v>
      </c>
      <c r="N26" s="63">
        <f t="shared" si="23"/>
        <v>0</v>
      </c>
      <c r="O26" s="67" t="s">
        <v>59</v>
      </c>
      <c r="P26" s="77"/>
      <c r="Q26" s="78"/>
      <c r="R26" s="78"/>
      <c r="S26" s="80"/>
    </row>
    <row r="27" spans="1:19" s="28" customFormat="1" ht="18.75">
      <c r="A27" s="70" t="s">
        <v>53</v>
      </c>
      <c r="B27" s="68">
        <v>99595984.349999994</v>
      </c>
      <c r="C27" s="64">
        <v>5426228592.6800003</v>
      </c>
      <c r="D27" s="64">
        <v>1914458300</v>
      </c>
      <c r="E27" s="61">
        <v>5662182375.0699997</v>
      </c>
      <c r="F27" s="62">
        <f t="shared" si="11"/>
        <v>5454317244.4799995</v>
      </c>
      <c r="G27" s="63">
        <v>207865130.59</v>
      </c>
      <c r="H27" s="69">
        <f t="shared" si="0"/>
        <v>-235953782.38999939</v>
      </c>
      <c r="I27" s="63">
        <f t="shared" si="16"/>
        <v>4.3483937021802177</v>
      </c>
      <c r="J27" s="63">
        <f t="shared" si="12"/>
        <v>5218363462.0900002</v>
      </c>
      <c r="K27" s="63">
        <f t="shared" si="13"/>
        <v>-96.169252234039476</v>
      </c>
      <c r="L27" s="63"/>
      <c r="M27" s="63"/>
      <c r="N27" s="63"/>
      <c r="O27" s="65" t="s">
        <v>59</v>
      </c>
      <c r="P27" s="81"/>
      <c r="Q27" s="82"/>
      <c r="R27" s="82"/>
      <c r="S27" s="83"/>
    </row>
    <row r="28" spans="1:19" ht="29.25" customHeight="1">
      <c r="A28" s="56" t="s">
        <v>18</v>
      </c>
      <c r="B28" s="68">
        <f>SUM(B10:B27)</f>
        <v>308601898.43000001</v>
      </c>
      <c r="C28" s="64">
        <f>SUM(C10:C27)</f>
        <v>7818390391.25</v>
      </c>
      <c r="D28" s="64">
        <f>SUM(D10:D27)</f>
        <v>3273437550</v>
      </c>
      <c r="E28" s="64">
        <f t="shared" ref="E28:R28" si="24">SUM(E10:E27)</f>
        <v>8218969702.46</v>
      </c>
      <c r="F28" s="64">
        <f t="shared" si="24"/>
        <v>5457456061.9699993</v>
      </c>
      <c r="G28" s="64">
        <f t="shared" si="24"/>
        <v>2761513640.4900007</v>
      </c>
      <c r="H28" s="64">
        <f t="shared" si="24"/>
        <v>-400579311.20999944</v>
      </c>
      <c r="I28" s="64"/>
      <c r="J28" s="64">
        <f t="shared" si="24"/>
        <v>5056876750.7600002</v>
      </c>
      <c r="K28" s="64"/>
      <c r="L28" s="64">
        <f t="shared" si="24"/>
        <v>-55131452.479999997</v>
      </c>
      <c r="M28" s="64"/>
      <c r="N28" s="64"/>
      <c r="O28" s="64"/>
      <c r="P28" s="84">
        <f t="shared" si="24"/>
        <v>55131452.479999997</v>
      </c>
      <c r="Q28" s="85"/>
      <c r="R28" s="85">
        <f t="shared" si="24"/>
        <v>-8827837.7999999374</v>
      </c>
      <c r="S28" s="86"/>
    </row>
    <row r="29" spans="1:19">
      <c r="B29" s="48"/>
    </row>
    <row r="30" spans="1:19">
      <c r="B30" s="48"/>
    </row>
    <row r="31" spans="1:19">
      <c r="B31" s="48"/>
    </row>
    <row r="32" spans="1:19">
      <c r="B32" s="48"/>
    </row>
  </sheetData>
  <mergeCells count="19">
    <mergeCell ref="O1:S1"/>
    <mergeCell ref="A2:S2"/>
    <mergeCell ref="E6:E7"/>
    <mergeCell ref="F6:G6"/>
    <mergeCell ref="E4:G5"/>
    <mergeCell ref="C4:D5"/>
    <mergeCell ref="C6:C7"/>
    <mergeCell ref="D6:D7"/>
    <mergeCell ref="H4:N5"/>
    <mergeCell ref="H6:I7"/>
    <mergeCell ref="J6:K7"/>
    <mergeCell ref="L6:N6"/>
    <mergeCell ref="L7:M7"/>
    <mergeCell ref="O4:O7"/>
    <mergeCell ref="P4:P7"/>
    <mergeCell ref="A4:A7"/>
    <mergeCell ref="B4:B7"/>
    <mergeCell ref="Q4:S6"/>
    <mergeCell ref="R7:S7"/>
  </mergeCells>
  <pageMargins left="0.39370078740157483" right="0.39370078740157483" top="0.74803149606299213" bottom="0.7480314960629921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 (2)</vt:lpstr>
      <vt:lpstr>Лист1</vt:lpstr>
      <vt:lpstr>Лист2</vt:lpstr>
      <vt:lpstr>Лист3</vt:lpstr>
      <vt:lpstr>моя</vt:lpstr>
      <vt:lpstr>моя!Область_печати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2018-05-16T11:48:39Z</cp:lastPrinted>
  <dcterms:created xsi:type="dcterms:W3CDTF">2017-05-19T06:40:24Z</dcterms:created>
  <dcterms:modified xsi:type="dcterms:W3CDTF">2018-05-16T11:49:50Z</dcterms:modified>
</cp:coreProperties>
</file>