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Решения\ОТЧЕТЫ ПОСЕЛЕНИЙ за 24 год\1 ЧТЕНИЕ ПРОЕКТ\Пудомяги 1 чтение\"/>
    </mc:Choice>
  </mc:AlternateContent>
  <bookViews>
    <workbookView xWindow="-120" yWindow="-120" windowWidth="23250" windowHeight="13170" firstSheet="4" activeTab="4"/>
  </bookViews>
  <sheets>
    <sheet name="доходы Пр2" sheetId="11" r:id="rId1"/>
    <sheet name="доходы с кодом цели" sheetId="1" r:id="rId2"/>
    <sheet name="доходы Пр2 на 2025" sheetId="19" r:id="rId3"/>
    <sheet name="доходы Пр2 на 2026 г." sheetId="20" r:id="rId4"/>
    <sheet name="Прил 5" sheetId="16" r:id="rId5"/>
  </sheets>
  <definedNames>
    <definedName name="_xlnm.Print_Area" localSheetId="4">'Прил 5'!$A$1:$H$217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6" l="1"/>
  <c r="F17" i="16"/>
  <c r="F15" i="16" s="1"/>
  <c r="G25" i="16"/>
  <c r="G24" i="16" s="1"/>
  <c r="G200" i="16"/>
  <c r="G198" i="16"/>
  <c r="G195" i="16"/>
  <c r="G192" i="16"/>
  <c r="G191" i="16" s="1"/>
  <c r="G190" i="16" s="1"/>
  <c r="G189" i="16" s="1"/>
  <c r="H189" i="16" s="1"/>
  <c r="G180" i="16"/>
  <c r="H180" i="16" s="1"/>
  <c r="H171" i="16"/>
  <c r="H170" i="16"/>
  <c r="H169" i="16"/>
  <c r="H176" i="16"/>
  <c r="H175" i="16"/>
  <c r="H174" i="16"/>
  <c r="G160" i="16"/>
  <c r="F160" i="16"/>
  <c r="H164" i="16"/>
  <c r="H161" i="16"/>
  <c r="H143" i="16"/>
  <c r="H142" i="16"/>
  <c r="H133" i="16"/>
  <c r="H132" i="16"/>
  <c r="H134" i="16"/>
  <c r="H137" i="16"/>
  <c r="G119" i="16"/>
  <c r="F119" i="16"/>
  <c r="F118" i="16" s="1"/>
  <c r="F117" i="16" s="1"/>
  <c r="H120" i="16"/>
  <c r="H123" i="16"/>
  <c r="H128" i="16"/>
  <c r="H127" i="16"/>
  <c r="H126" i="16"/>
  <c r="H121" i="16"/>
  <c r="F90" i="16"/>
  <c r="G111" i="16"/>
  <c r="G110" i="16" s="1"/>
  <c r="G109" i="16" s="1"/>
  <c r="F111" i="16"/>
  <c r="F110" i="16" s="1"/>
  <c r="G94" i="16"/>
  <c r="G93" i="16" s="1"/>
  <c r="F94" i="16"/>
  <c r="F93" i="16" s="1"/>
  <c r="F92" i="16" s="1"/>
  <c r="H105" i="16"/>
  <c r="H104" i="16"/>
  <c r="H101" i="16"/>
  <c r="H87" i="16"/>
  <c r="H86" i="16"/>
  <c r="H85" i="16"/>
  <c r="G80" i="16"/>
  <c r="G79" i="16" s="1"/>
  <c r="G78" i="16" s="1"/>
  <c r="F80" i="16"/>
  <c r="F79" i="16" s="1"/>
  <c r="F78" i="16" s="1"/>
  <c r="F77" i="16" s="1"/>
  <c r="F76" i="16" s="1"/>
  <c r="G63" i="16"/>
  <c r="G62" i="16" s="1"/>
  <c r="F63" i="16"/>
  <c r="F62" i="16" s="1"/>
  <c r="F61" i="16" s="1"/>
  <c r="G71" i="16"/>
  <c r="F71" i="16"/>
  <c r="G68" i="16"/>
  <c r="F68" i="16"/>
  <c r="H56" i="16"/>
  <c r="H55" i="16"/>
  <c r="H54" i="16"/>
  <c r="H53" i="16"/>
  <c r="G48" i="16"/>
  <c r="H48" i="16" s="1"/>
  <c r="G47" i="16"/>
  <c r="H47" i="16" s="1"/>
  <c r="G46" i="16"/>
  <c r="H46" i="16" s="1"/>
  <c r="G45" i="16"/>
  <c r="H45" i="16" s="1"/>
  <c r="H37" i="16"/>
  <c r="H36" i="16"/>
  <c r="H35" i="16"/>
  <c r="H34" i="16"/>
  <c r="G17" i="16"/>
  <c r="G15" i="16" s="1"/>
  <c r="F25" i="16"/>
  <c r="F24" i="16" s="1"/>
  <c r="H30" i="16"/>
  <c r="G188" i="16" l="1"/>
  <c r="F14" i="16"/>
  <c r="H160" i="16"/>
  <c r="H119" i="16"/>
  <c r="G118" i="16"/>
  <c r="H93" i="16"/>
  <c r="H68" i="16"/>
  <c r="H110" i="16"/>
  <c r="F109" i="16"/>
  <c r="H109" i="16" s="1"/>
  <c r="H63" i="16"/>
  <c r="H94" i="16"/>
  <c r="H111" i="16"/>
  <c r="G67" i="16"/>
  <c r="G66" i="16" s="1"/>
  <c r="G92" i="16"/>
  <c r="H92" i="16" s="1"/>
  <c r="G77" i="16"/>
  <c r="G76" i="16" s="1"/>
  <c r="H78" i="16"/>
  <c r="H80" i="16"/>
  <c r="H79" i="16"/>
  <c r="F67" i="16"/>
  <c r="F66" i="16" s="1"/>
  <c r="F60" i="16" s="1"/>
  <c r="F59" i="16" s="1"/>
  <c r="H62" i="16"/>
  <c r="H71" i="16"/>
  <c r="G61" i="16"/>
  <c r="G14" i="16"/>
  <c r="G13" i="16" s="1"/>
  <c r="F16" i="16"/>
  <c r="F13" i="16"/>
  <c r="F12" i="16" s="1"/>
  <c r="H15" i="16"/>
  <c r="H24" i="16"/>
  <c r="H25" i="16"/>
  <c r="G12" i="16" l="1"/>
  <c r="H118" i="16"/>
  <c r="G117" i="16"/>
  <c r="H117" i="16" s="1"/>
  <c r="H66" i="16"/>
  <c r="H67" i="16"/>
  <c r="H61" i="16"/>
  <c r="G60" i="16"/>
  <c r="H16" i="16"/>
  <c r="H13" i="16"/>
  <c r="H14" i="16"/>
  <c r="G59" i="16" l="1"/>
  <c r="H59" i="16" s="1"/>
  <c r="H60" i="16"/>
  <c r="G49" i="16" l="1"/>
  <c r="H12" i="16" l="1"/>
  <c r="H17" i="16"/>
  <c r="H18" i="16"/>
  <c r="H19" i="16"/>
  <c r="H20" i="16"/>
  <c r="H21" i="16"/>
  <c r="H22" i="16"/>
  <c r="H23" i="16"/>
  <c r="H26" i="16"/>
  <c r="H27" i="16"/>
  <c r="H28" i="16"/>
  <c r="H29" i="16"/>
  <c r="H31" i="16"/>
  <c r="H32" i="16"/>
  <c r="H33" i="16"/>
  <c r="H38" i="16"/>
  <c r="H39" i="16"/>
  <c r="H40" i="16"/>
  <c r="H41" i="16"/>
  <c r="H42" i="16"/>
  <c r="H43" i="16"/>
  <c r="H49" i="16"/>
  <c r="H50" i="16"/>
  <c r="H51" i="16"/>
  <c r="H52" i="16"/>
  <c r="H57" i="16"/>
  <c r="H58" i="16"/>
  <c r="H64" i="16"/>
  <c r="H65" i="16"/>
  <c r="H69" i="16"/>
  <c r="H70" i="16"/>
  <c r="H72" i="16"/>
  <c r="H73" i="16"/>
  <c r="H74" i="16"/>
  <c r="H75" i="16"/>
  <c r="H76" i="16"/>
  <c r="H77" i="16"/>
  <c r="H81" i="16"/>
  <c r="H82" i="16"/>
  <c r="H83" i="16"/>
  <c r="H84" i="16"/>
  <c r="H88" i="16"/>
  <c r="H89" i="16"/>
  <c r="H95" i="16"/>
  <c r="H96" i="16"/>
  <c r="H97" i="16"/>
  <c r="H98" i="16"/>
  <c r="H99" i="16"/>
  <c r="H100" i="16"/>
  <c r="H102" i="16"/>
  <c r="H103" i="16"/>
  <c r="H106" i="16"/>
  <c r="H107" i="16"/>
  <c r="H108" i="16"/>
  <c r="H112" i="16"/>
  <c r="H113" i="16"/>
  <c r="H114" i="16"/>
  <c r="H115" i="16"/>
  <c r="H122" i="16"/>
  <c r="H124" i="16"/>
  <c r="H125" i="16"/>
  <c r="H129" i="16"/>
  <c r="H130" i="16"/>
  <c r="H131" i="16"/>
  <c r="H135" i="16"/>
  <c r="H136" i="16"/>
  <c r="H138" i="16"/>
  <c r="H139" i="16"/>
  <c r="H144" i="16"/>
  <c r="H145" i="16"/>
  <c r="H149" i="16"/>
  <c r="H150" i="16"/>
  <c r="H152" i="16"/>
  <c r="H153" i="16"/>
  <c r="H154" i="16"/>
  <c r="H155" i="16"/>
  <c r="H157" i="16"/>
  <c r="H158" i="16"/>
  <c r="H159" i="16"/>
  <c r="H162" i="16"/>
  <c r="H163" i="16"/>
  <c r="H165" i="16"/>
  <c r="H166" i="16"/>
  <c r="H172" i="16"/>
  <c r="H173" i="16"/>
  <c r="H177" i="16"/>
  <c r="H178" i="16"/>
  <c r="H183" i="16"/>
  <c r="H184" i="16"/>
  <c r="H185" i="16"/>
  <c r="H186" i="16"/>
  <c r="H192" i="16"/>
  <c r="H193" i="16"/>
  <c r="H194" i="16"/>
  <c r="H196" i="16"/>
  <c r="H197" i="16"/>
  <c r="H199" i="16"/>
  <c r="H201" i="16"/>
  <c r="H209" i="16"/>
  <c r="H216" i="16"/>
  <c r="G44" i="16" l="1"/>
  <c r="G11" i="16" s="1"/>
  <c r="G91" i="16"/>
  <c r="F148" i="16"/>
  <c r="G148" i="16"/>
  <c r="G168" i="16"/>
  <c r="H168" i="16" s="1"/>
  <c r="G179" i="16"/>
  <c r="H179" i="16" s="1"/>
  <c r="H198" i="16"/>
  <c r="G215" i="16"/>
  <c r="G208" i="16"/>
  <c r="G156" i="16"/>
  <c r="H156" i="16" s="1"/>
  <c r="G151" i="16"/>
  <c r="H215" i="16" l="1"/>
  <c r="G214" i="16"/>
  <c r="H208" i="16"/>
  <c r="G207" i="16"/>
  <c r="H195" i="16"/>
  <c r="H191" i="16"/>
  <c r="H200" i="16"/>
  <c r="H190" i="16"/>
  <c r="F147" i="16"/>
  <c r="F146" i="16" s="1"/>
  <c r="F141" i="16" s="1"/>
  <c r="G147" i="16"/>
  <c r="G146" i="16" s="1"/>
  <c r="H91" i="16"/>
  <c r="G90" i="16"/>
  <c r="H90" i="16" s="1"/>
  <c r="G211" i="16"/>
  <c r="H211" i="16" s="1"/>
  <c r="G167" i="16"/>
  <c r="H167" i="16" s="1"/>
  <c r="H148" i="16"/>
  <c r="G203" i="16"/>
  <c r="G140" i="16"/>
  <c r="H140" i="16" s="1"/>
  <c r="H151" i="16"/>
  <c r="H44" i="16"/>
  <c r="D31" i="11"/>
  <c r="D33" i="1"/>
  <c r="C14" i="11"/>
  <c r="H207" i="16" l="1"/>
  <c r="G206" i="16"/>
  <c r="G213" i="16"/>
  <c r="H214" i="16"/>
  <c r="H188" i="16"/>
  <c r="G182" i="16"/>
  <c r="H182" i="16" s="1"/>
  <c r="H147" i="16"/>
  <c r="H146" i="16"/>
  <c r="G141" i="16"/>
  <c r="H141" i="16" s="1"/>
  <c r="G116" i="16"/>
  <c r="G10" i="16" s="1"/>
  <c r="G210" i="16"/>
  <c r="H210" i="16" s="1"/>
  <c r="H203" i="16"/>
  <c r="G202" i="16"/>
  <c r="H202" i="16" s="1"/>
  <c r="G187" i="16"/>
  <c r="H11" i="16"/>
  <c r="E59" i="1"/>
  <c r="D58" i="1"/>
  <c r="C58" i="1"/>
  <c r="E57" i="1"/>
  <c r="D55" i="1"/>
  <c r="E55" i="1" s="1"/>
  <c r="E54" i="1"/>
  <c r="E52" i="1"/>
  <c r="E51" i="1"/>
  <c r="E47" i="1"/>
  <c r="D45" i="1"/>
  <c r="C45" i="1"/>
  <c r="E44" i="1"/>
  <c r="E43" i="1"/>
  <c r="E42" i="1"/>
  <c r="E39" i="1"/>
  <c r="D38" i="1"/>
  <c r="E38" i="1" s="1"/>
  <c r="E37" i="1"/>
  <c r="E36" i="1"/>
  <c r="E33" i="1"/>
  <c r="C32" i="1"/>
  <c r="C31" i="1" s="1"/>
  <c r="E29" i="1"/>
  <c r="E26" i="1" s="1"/>
  <c r="E27" i="1"/>
  <c r="E24" i="1"/>
  <c r="E23" i="1"/>
  <c r="E22" i="1" s="1"/>
  <c r="D22" i="1"/>
  <c r="C22" i="1"/>
  <c r="E19" i="1"/>
  <c r="C19" i="1"/>
  <c r="E18" i="1"/>
  <c r="E16" i="1" s="1"/>
  <c r="D16" i="1"/>
  <c r="C16" i="1"/>
  <c r="C15" i="1" s="1"/>
  <c r="C14" i="1" s="1"/>
  <c r="E57" i="11"/>
  <c r="E56" i="11" s="1"/>
  <c r="D56" i="11"/>
  <c r="C56" i="11"/>
  <c r="E55" i="11"/>
  <c r="E53" i="11" s="1"/>
  <c r="D53" i="11"/>
  <c r="C53" i="11"/>
  <c r="E52" i="11"/>
  <c r="E51" i="11"/>
  <c r="E50" i="11"/>
  <c r="E49" i="11"/>
  <c r="E45" i="11"/>
  <c r="E44" i="11"/>
  <c r="D43" i="11"/>
  <c r="D39" i="11" s="1"/>
  <c r="D38" i="11" s="1"/>
  <c r="C43" i="11"/>
  <c r="C39" i="11" s="1"/>
  <c r="E42" i="11"/>
  <c r="E41" i="11"/>
  <c r="E40" i="11"/>
  <c r="E37" i="11"/>
  <c r="D36" i="11"/>
  <c r="D30" i="11" s="1"/>
  <c r="E35" i="11"/>
  <c r="E34" i="11"/>
  <c r="E31" i="11"/>
  <c r="C30" i="11"/>
  <c r="C29" i="11" s="1"/>
  <c r="E27" i="11"/>
  <c r="C27" i="11"/>
  <c r="E25" i="11"/>
  <c r="C25" i="11"/>
  <c r="E22" i="11"/>
  <c r="D22" i="11"/>
  <c r="C22" i="11"/>
  <c r="E21" i="11"/>
  <c r="E20" i="11" s="1"/>
  <c r="D20" i="11"/>
  <c r="C20" i="11"/>
  <c r="E17" i="11"/>
  <c r="D17" i="11"/>
  <c r="C17" i="11"/>
  <c r="E16" i="11"/>
  <c r="E15" i="11"/>
  <c r="D14" i="11"/>
  <c r="H213" i="16" l="1"/>
  <c r="G212" i="16"/>
  <c r="H212" i="16" s="1"/>
  <c r="C41" i="1"/>
  <c r="C40" i="1" s="1"/>
  <c r="C60" i="1" s="1"/>
  <c r="H206" i="16"/>
  <c r="G205" i="16"/>
  <c r="D41" i="1"/>
  <c r="D40" i="1" s="1"/>
  <c r="H187" i="16"/>
  <c r="G181" i="16"/>
  <c r="H181" i="16" s="1"/>
  <c r="H10" i="16"/>
  <c r="H116" i="16"/>
  <c r="E14" i="11"/>
  <c r="D15" i="1"/>
  <c r="C24" i="11"/>
  <c r="C13" i="11" s="1"/>
  <c r="C12" i="11" s="1"/>
  <c r="D32" i="1"/>
  <c r="D31" i="1" s="1"/>
  <c r="E31" i="1" s="1"/>
  <c r="D13" i="11"/>
  <c r="D12" i="11" s="1"/>
  <c r="D58" i="11" s="1"/>
  <c r="D14" i="1"/>
  <c r="E32" i="1"/>
  <c r="E24" i="11"/>
  <c r="E58" i="1"/>
  <c r="C38" i="11"/>
  <c r="E39" i="11"/>
  <c r="E38" i="11" s="1"/>
  <c r="E43" i="11"/>
  <c r="E15" i="1"/>
  <c r="E45" i="1"/>
  <c r="D29" i="11"/>
  <c r="E30" i="11"/>
  <c r="E29" i="11" s="1"/>
  <c r="E36" i="11"/>
  <c r="H205" i="16" l="1"/>
  <c r="G204" i="16"/>
  <c r="H204" i="16" s="1"/>
  <c r="E13" i="11"/>
  <c r="D60" i="1"/>
  <c r="E60" i="1" s="1"/>
  <c r="C58" i="11"/>
  <c r="E41" i="1"/>
  <c r="E40" i="1" s="1"/>
  <c r="G217" i="16"/>
  <c r="H217" i="16" s="1"/>
  <c r="E14" i="1"/>
  <c r="E12" i="11"/>
  <c r="E58" i="11"/>
  <c r="D35" i="20" l="1"/>
  <c r="E34" i="20"/>
  <c r="D29" i="19" l="1"/>
  <c r="E40" i="19"/>
  <c r="D35" i="19"/>
  <c r="D46" i="19"/>
  <c r="E36" i="20"/>
  <c r="E36" i="19"/>
  <c r="E45" i="19"/>
  <c r="D43" i="19"/>
  <c r="E45" i="20"/>
  <c r="E37" i="20"/>
  <c r="E37" i="19"/>
  <c r="E42" i="20"/>
  <c r="D46" i="20"/>
  <c r="E46" i="20" s="1"/>
  <c r="D43" i="20"/>
  <c r="E35" i="20"/>
  <c r="E40" i="20"/>
  <c r="E29" i="20"/>
  <c r="E28" i="20" s="1"/>
  <c r="E26" i="20"/>
  <c r="E24" i="20"/>
  <c r="E23" i="20" s="1"/>
  <c r="E21" i="20"/>
  <c r="E19" i="20"/>
  <c r="E16" i="20"/>
  <c r="E14" i="20"/>
  <c r="C46" i="19"/>
  <c r="C43" i="19"/>
  <c r="C35" i="19"/>
  <c r="C34" i="19"/>
  <c r="C29" i="19"/>
  <c r="C28" i="19" s="1"/>
  <c r="C26" i="19"/>
  <c r="C24" i="19"/>
  <c r="C21" i="19"/>
  <c r="C19" i="19"/>
  <c r="C16" i="19"/>
  <c r="C14" i="19"/>
  <c r="E46" i="19"/>
  <c r="E34" i="19"/>
  <c r="E26" i="19"/>
  <c r="E24" i="19"/>
  <c r="E21" i="19"/>
  <c r="E19" i="19"/>
  <c r="E16" i="19"/>
  <c r="E14" i="19"/>
  <c r="E43" i="19" l="1"/>
  <c r="E43" i="20"/>
  <c r="E33" i="20" s="1"/>
  <c r="E32" i="20" s="1"/>
  <c r="D33" i="20"/>
  <c r="D32" i="20" s="1"/>
  <c r="E35" i="19"/>
  <c r="E29" i="19"/>
  <c r="E28" i="19" s="1"/>
  <c r="D33" i="19"/>
  <c r="E13" i="20"/>
  <c r="E12" i="20" s="1"/>
  <c r="C33" i="19"/>
  <c r="C32" i="19" s="1"/>
  <c r="E23" i="19"/>
  <c r="E13" i="19" s="1"/>
  <c r="E12" i="19" s="1"/>
  <c r="C23" i="19"/>
  <c r="C13" i="19" s="1"/>
  <c r="C12" i="19" s="1"/>
  <c r="E33" i="19" l="1"/>
  <c r="E32" i="19" s="1"/>
  <c r="D32" i="19"/>
  <c r="D48" i="19" s="1"/>
  <c r="E48" i="20"/>
  <c r="C48" i="19"/>
  <c r="E48" i="19" l="1"/>
</calcChain>
</file>

<file path=xl/sharedStrings.xml><?xml version="1.0" encoding="utf-8"?>
<sst xmlns="http://schemas.openxmlformats.org/spreadsheetml/2006/main" count="1238" uniqueCount="367">
  <si>
    <t>Приложение  2</t>
  </si>
  <si>
    <t>к Решению Совета депутатов</t>
  </si>
  <si>
    <t>Пудомягского сельского поселения</t>
  </si>
  <si>
    <t>Код дохода по КД</t>
  </si>
  <si>
    <t>Наименование показателя</t>
  </si>
  <si>
    <t>НАЛОГОВЫЕ И НЕНАЛОГОВЫЕ ДОХОДЫ</t>
  </si>
  <si>
    <t xml:space="preserve">налоговые доходы </t>
  </si>
  <si>
    <t>182 1 01 02000 01 0000 110</t>
  </si>
  <si>
    <t>Налог на доходы физических лиц</t>
  </si>
  <si>
    <t>182 1 01 02010 01 1000 110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</si>
  <si>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</si>
  <si>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100 1 03 02000 01 0000 110</t>
  </si>
  <si>
    <t>Акцизы по подакцизным товарам (продукции), производимым на территории Российской Федерации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</si>
  <si>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</si>
  <si>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</si>
  <si>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</si>
  <si>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</si>
  <si>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182 1 05 03000 01 1000 110</t>
  </si>
  <si>
    <t>Единый сельскохозяйственный налог</t>
  </si>
  <si>
    <t>182 1 05 03010 01 1000 110</t>
  </si>
  <si>
    <t>182 1 06 01000 00 0000 110</t>
  </si>
  <si>
    <t>Налог на имущество физических лиц</t>
  </si>
  <si>
    <t>182 1 06 01030 10 1000 110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</si>
  <si>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</si>
  <si>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182 1 06 06000 00 0000 110</t>
  </si>
  <si>
    <t>Земельный налог</t>
  </si>
  <si>
    <t>182 1 06 06030 00 0000 110</t>
  </si>
  <si>
    <t xml:space="preserve">Земельный налог с организаций </t>
  </si>
  <si>
    <t>182 1 06 06033 10 1000 110</t>
  </si>
  <si>
    <t>Земельный налог с организаций, обладающих земельным участком, расположенным в границах сельских  поселений</t>
  </si>
  <si>
    <t>182 1 06 06040 00 0000 110</t>
  </si>
  <si>
    <t>Земельный налог с физических лиц</t>
  </si>
  <si>
    <t>182 1 06 06043 10 1000 110</t>
  </si>
  <si>
    <t>Земельный налог с физических лиц, обладающих земельным участком, расположенным в границах сельских поселений</t>
  </si>
  <si>
    <t>неналоговые доходы</t>
  </si>
  <si>
    <t>611 1 11 00000 00 0000 000</t>
  </si>
  <si>
    <t>ДОХОДЫ ОТ ИСПОЛЬЗОВАНИЯ ИМУЩЕСТВА, НАХОДЯЩЕГОСЯ В ГОСУДАРСТВЕННОЙ И МУНИЦИПАЛЬНОЙ СОБСТВЕННОСТИ</t>
  </si>
  <si>
    <t>611 1 11 05035 10 0000 120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</si>
  <si>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</si>
  <si>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611 1 11 09045 10 0111 120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</si>
  <si>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</si>
  <si>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611 2 00 00000 00 0000 000</t>
  </si>
  <si>
    <t>БЕЗВОЗМЕЗДНЫЕ ПОСТУПЛЕНИЯ</t>
  </si>
  <si>
    <t>611 2 02 00000 00 0000 000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</si>
  <si>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</si>
  <si>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выравнивание бюджетной обеспеченности</t>
  </si>
  <si>
    <t>611 2 02 2000  10 0000 150</t>
  </si>
  <si>
    <t>Субсидии бюджетной системы Российской Федерации (межбюджетные субсидии)</t>
  </si>
  <si>
    <t>611 2 02 29999 10 0000 150</t>
  </si>
  <si>
    <t>Прочие субсидии бюджетам поселений</t>
  </si>
  <si>
    <t>611 2 02 30000 00 0000 150</t>
  </si>
  <si>
    <t xml:space="preserve">Субвенции бюджетам субъектов Российской Федерации и муниципальных образований </t>
  </si>
  <si>
    <t>611 2 02 30024 10 0000 150</t>
  </si>
  <si>
    <t>Субвенции бюджетам сельских поселений на осуществление полномочий в сфере административных правонарушений</t>
  </si>
  <si>
    <t>6112 02 35118 10 0000 150</t>
  </si>
  <si>
    <t>611 2 02 40000 00 0000 150</t>
  </si>
  <si>
    <t>Иные межбюджетные трансферты</t>
  </si>
  <si>
    <t>611 2 02 49999 10 0000 150</t>
  </si>
  <si>
    <t>Прочие межбюджетные трансферты, передаваемые бюджетам сельских поселений</t>
  </si>
  <si>
    <t>Доходы бюджета - Всего</t>
  </si>
  <si>
    <t>Бюджет Пудомягского сельского поселения на плановый 2024 год</t>
  </si>
  <si>
    <t>611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</si>
  <si>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</si>
  <si>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</si>
  <si>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</si>
  <si>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</si>
  <si>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</si>
  <si>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</si>
  <si>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</si>
  <si>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</si>
  <si>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</si>
  <si>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</si>
  <si>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</si>
  <si>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</si>
  <si>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</si>
  <si>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</si>
  <si>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>СОЦИАЛЬНАЯ ПОЛИТИКА</t>
  </si>
  <si>
    <t>Пенсионное обеспечение</t>
  </si>
  <si>
    <t>КУЛЬТУРА, КИНЕМАТОГРАФИЯ</t>
  </si>
  <si>
    <t>Культура</t>
  </si>
  <si>
    <t>ФИЗИЧЕСКАЯ КУЛЬТУРА И СПОРТ</t>
  </si>
  <si>
    <t>Массовый спорт</t>
  </si>
  <si>
    <t>Расходы на выплаты муниципальным служащим</t>
  </si>
  <si>
    <t>Расходы на выплаты главе администрации</t>
  </si>
  <si>
    <t>Расходы на выплаты работникам, замещающим должности, не являющиеся должностями муниципальной службы</t>
  </si>
  <si>
    <t>Обеспечение деятельности органов местного самоуправления</t>
  </si>
  <si>
    <t>Осуществление полномочий в сфере административных правоотношений</t>
  </si>
  <si>
    <t>Диспансеризация работников органов местного самоуправления</t>
  </si>
  <si>
    <t>Обучение и повышение квалификации работников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</si>
  <si>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</t>
  </si>
  <si>
    <t>Резервные фонды местных администраций</t>
  </si>
  <si>
    <t>Осуществление первичного воинского учета на территориях, где отсутствуют военные комиссариаты</t>
  </si>
  <si>
    <t>Содержание муниципального жилищного фонда, в том числе капитальный ремонт муниципального жилищного фонда</t>
  </si>
  <si>
    <t>Доплаты к пенсиям муниципальных служащих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</si>
  <si>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</t>
  </si>
  <si>
    <t>7Ц.4.04.12500</t>
  </si>
  <si>
    <t>611 2 02 16001 10 0000 150</t>
  </si>
  <si>
    <t>Содержание и уборка автомобильных дорог</t>
  </si>
  <si>
    <t>Ремонт автомобильных дорог общего пользования местного значения</t>
  </si>
  <si>
    <t>Реализация комплекса мероприятий по борьбе с борщевиком Сосновского на территориях муниципальных образований Ленинградской области</t>
  </si>
  <si>
    <t>Прочие расходы по содержанию объектов муниципальной собственности</t>
  </si>
  <si>
    <t>АДМИНИСТРАЦИЯ МУНИЦИПАЛЬНОГО ОБРАЗОВАНИЯ "ПУДОМЯГСКОЕ СЕЛЬСКОЕ ПОСЕЛЕНИЕ" ГАТЧИНСКОГО МУНИЦИПАЛЬНОГО РАЙОНА ЛЕНИНГРАДСКОЙ ОБЛАСТИ</t>
  </si>
  <si>
    <t>61.П.01.11030</t>
  </si>
  <si>
    <t>61.П.01.15070</t>
  </si>
  <si>
    <t>61.П.01.71340</t>
  </si>
  <si>
    <t>61.Ф.02.11020</t>
  </si>
  <si>
    <t>61.Ф.02.11040</t>
  </si>
  <si>
    <t>61.Ф.03.11030</t>
  </si>
  <si>
    <t>62.Д.01.16271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</si>
  <si>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</si>
  <si>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Иные межбюджетные трансферты на осуществление части полномочий по исполнению бюджета муниципального образования</t>
  </si>
  <si>
    <t>62.Д.01.13020</t>
  </si>
  <si>
    <t>Иные межбюджетные трансферты на осуществление части полномочий по осуществлению финансового контроля бюджетов поселений</t>
  </si>
  <si>
    <t>62.Д.01.13060</t>
  </si>
  <si>
    <t>62.Д.01.13150</t>
  </si>
  <si>
    <t>62.Д.02.15020</t>
  </si>
  <si>
    <t>62.Д.02.15360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</si>
  <si>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</t>
  </si>
  <si>
    <t>62.Д.02.17110</t>
  </si>
  <si>
    <t>62.Д.02.51180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</si>
  <si>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</si>
  <si>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</si>
  <si>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Обеспечение первичных мер пожарной безопасности</t>
  </si>
  <si>
    <t>7Ц.4.02.15120</t>
  </si>
  <si>
    <t>7Ц.4.03.15600</t>
  </si>
  <si>
    <t>7Ц.4.03.16230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</si>
  <si>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</si>
  <si>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7Ц.4.03.S4770</t>
  </si>
  <si>
    <t>Организация и проведение мероприятия по профилактике дорожно-транспортных происшествий</t>
  </si>
  <si>
    <t>7Ц.4.06.19285</t>
  </si>
  <si>
    <t>Мероприятия по развитию и поддержке малого и среднего предпринимательства</t>
  </si>
  <si>
    <t>7Ц.4.01.15510</t>
  </si>
  <si>
    <t>Выполнение комплексных кадастровых работ</t>
  </si>
  <si>
    <t>7Ц.4.01.19100</t>
  </si>
  <si>
    <t>05</t>
  </si>
  <si>
    <t>Иные межбюджетные трансферты на осуществление части полномочий по некоторым жилищным вопросам</t>
  </si>
  <si>
    <t>62.Д.01.13030</t>
  </si>
  <si>
    <t>62.Д.02.15200</t>
  </si>
  <si>
    <t>Перечисление ежемесячных взносов в фонд капитального ремонта общего имущества в многоквартирном доме на счет регионального оператора</t>
  </si>
  <si>
    <t>7Ц.4.03.16400</t>
  </si>
  <si>
    <t>62.Д.01.13070</t>
  </si>
  <si>
    <t>Организация уличного освещения</t>
  </si>
  <si>
    <t>7Ц.4.03.15380</t>
  </si>
  <si>
    <t>Мероприятия в области благоустройства</t>
  </si>
  <si>
    <t>7Ц.4.03.15420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</si>
  <si>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</si>
  <si>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7Ц.4.03.S4660</t>
  </si>
  <si>
    <t>Молодежная политика</t>
  </si>
  <si>
    <t>Организация и проведение культурно-массовых молодежных мероприятий</t>
  </si>
  <si>
    <t>7Ц.4.05.15230</t>
  </si>
  <si>
    <t>Проведение комплексных мер по профилактике безнадзорности и правонарушений несовершеннолетних</t>
  </si>
  <si>
    <t>7Ц.4.05.16260</t>
  </si>
  <si>
    <t>Обеспечение деятельности подведомственных учреждений культуры</t>
  </si>
  <si>
    <t>Обеспечение деятельности муниципальных библиотек</t>
  </si>
  <si>
    <t>7Ц.4.04.12600</t>
  </si>
  <si>
    <t>Проведение культурно-массовых мероприятий к праздничным и памятным датам</t>
  </si>
  <si>
    <t>7Ц.4.04.15630</t>
  </si>
  <si>
    <t>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</si>
  <si>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7Ц.4.04.S0360</t>
  </si>
  <si>
    <t>62.Д.02.15280</t>
  </si>
  <si>
    <t>Организация и проведение мероприятий в области физической культуры и спорта</t>
  </si>
  <si>
    <t>7Ц.4.04.15340</t>
  </si>
  <si>
    <t>Всего</t>
  </si>
  <si>
    <t>Бюджет Пудомягского сельского поселения на плановый 2025год</t>
  </si>
  <si>
    <t>Бюджет Пудомягского сельского поселения на плановый 2026 год</t>
  </si>
  <si>
    <t>611 2 02 25555 10 0000 150</t>
  </si>
  <si>
    <t xml:space="preserve">Субсидии на реализацию программ формирования современной городской среды 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</si>
  <si>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</t>
  </si>
  <si>
    <t>Мероприятия по озеленению территории</t>
  </si>
  <si>
    <t>7Ц.4.03.15400</t>
  </si>
  <si>
    <t>Профессиональная подготовка, переподготовка и повышение квалификации</t>
  </si>
  <si>
    <t>Обеспечение проведения выборов и референдумов</t>
  </si>
  <si>
    <t>62.Д.01.11070</t>
  </si>
  <si>
    <t>Прогнозируемые поступления доходов в бюджет Пудомягского сельского поселения на 2024 год и плановый период 2025-2026 годов</t>
  </si>
  <si>
    <t>Проведение местных выборов и референдумов</t>
  </si>
  <si>
    <t>7Ц.7.05.S4200</t>
  </si>
  <si>
    <t>7Ц.7.03.S4310</t>
  </si>
  <si>
    <t>Прочие субсидии бюджетам поселений КЦ 1022</t>
  </si>
  <si>
    <t>Прочие субсидии бюджетам поселений КЦ 1055</t>
  </si>
  <si>
    <t>Прочие субсидии бюджетам поселений КЦ 1077</t>
  </si>
  <si>
    <t>Прочие субсидии бюджетам поселений КЦ 1083</t>
  </si>
  <si>
    <t>Прочие субсидии бюджетам поселений КЦ 1044</t>
  </si>
  <si>
    <t>Прочие субсидии бюджетам поселений КЦ 10</t>
  </si>
  <si>
    <t>Субвенции бюджетам сельских поселений на осуществление полномочий в сфере административных правонарушений КЦ 3038</t>
  </si>
  <si>
    <t>Изменения</t>
  </si>
  <si>
    <t>Прочие субсидии бюджетам поселений КЦ 1081</t>
  </si>
  <si>
    <t>Субсидии на капитальный ремонт и ремонт автомобильных дорог общего пользования местного значения, имеющих приоритетный социально-значимый характер (конкурсные) КЦ 1044</t>
  </si>
  <si>
    <t>Субсидии на реализацию программ формирования современной городской среды КЦ 2455550X121310000000</t>
  </si>
  <si>
    <t>611 2 02 20077 10 0000 150</t>
  </si>
  <si>
    <t>Субсидии бюджетам сельских поселений на софинансирование капитальных вложений в объекты муниципальной собственности КЦ 23-000</t>
  </si>
  <si>
    <t xml:space="preserve">Прочие субсидии бюджетам поселений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</si>
  <si>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 КЦ 24-51180-00000-00000</t>
  </si>
  <si>
    <t>611 2 02 20216 10 0000 150</t>
  </si>
  <si>
    <t>611 1 13 02995 10 0000 130</t>
  </si>
  <si>
    <t>Прочие доходы от компенсации затрат бюджетов сельских поселений</t>
  </si>
  <si>
    <t>611 1 14 06025 10 0000 430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</si>
  <si>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</si>
  <si>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Реализация программ формирования современной городской среды</t>
  </si>
  <si>
    <t>7Ц.2.F2.55550</t>
  </si>
  <si>
    <t>Реализация мероприятий по благоустройству дворовых территорий муниципальных образований Ленинградской области</t>
  </si>
  <si>
    <t>7Ц.7.06.S4750</t>
  </si>
  <si>
    <t>611 1 14 02053 10 0000 410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</si>
  <si>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</si>
  <si>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611 1 16 01054 01 0000 140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</si>
  <si>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выявленные должностными лицами органов муниципального контроля</t>
  </si>
  <si>
    <t>611 2 02 19999 10 0000 150</t>
  </si>
  <si>
    <t>Прочие дотации бюджетам сельских поселений</t>
  </si>
  <si>
    <t>182 1 01 02030 01 1000 110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</si>
  <si>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</si>
  <si>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611 1 11 05025 10 0000 120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</si>
  <si>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</si>
  <si>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611 2 02 15002 10 0000 150</t>
  </si>
  <si>
    <t>Дотации бюджетам поселений  на поддержку мер по обеспечению сбалансированности бюджетов</t>
  </si>
  <si>
    <t>Исполнение судебных актов, вступивших в законную силу</t>
  </si>
  <si>
    <t>62.Д.01.15040</t>
  </si>
  <si>
    <t>Обеспечение деятельности подведомственных учреждений</t>
  </si>
  <si>
    <t>7Ц.4.03.12900</t>
  </si>
  <si>
    <t>Обеспечение деятельности органов местного самоуправления (Закупка товаров, работ и услуг для обеспечения государственных (муниципальных) нужд)</t>
  </si>
  <si>
    <t>2.0.0</t>
  </si>
  <si>
    <t>Обеспечение деятельности органов местного самоуправления (Иные бюджетные ассигнования)</t>
  </si>
  <si>
    <t>8.0.0</t>
  </si>
  <si>
    <t>Диспансеризация работников органов местного самоуправления (Закупка товаров, работ и услуг для обеспечения государственных (муниципальных) нужд)</t>
  </si>
  <si>
    <t>Осуществление полномочий в сфере административных правоотношений (Закупка товаров, работ и услуг для обеспечения государственных (муниципальных) нужд)</t>
  </si>
  <si>
    <t>Расходы на выплаты муниципальным служащим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</si>
  <si>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1.0.0</t>
  </si>
  <si>
    <t>Расходы на выплаты главе администрации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</si>
  <si>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выплаты работникам, замещающим должности, не являющиеся должностями муниципальной службы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</si>
  <si>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на осуществление части полномочий по исполнению бюджета муниципального образования (Межбюджетные трансферты)</t>
  </si>
  <si>
    <t>5.0.0</t>
  </si>
  <si>
    <t>Иные межбюджетные трансферты на осуществление части полномочий по осуществлению финансового контроля бюджетов поселений (Межбюджетные трансферты)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</si>
  <si>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 (Межбюджетные трансферты)</t>
  </si>
  <si>
    <t>Проведение местных выборов и референдумов (Закупка товаров, работ и услуг для обеспечения государственных (муниципальных) нужд)</t>
  </si>
  <si>
    <t>Проведение местных выборов и референдумов (Иные бюджетные ассигнования)</t>
  </si>
  <si>
    <t>Резервные фонды местных администраций (Иные бюджетные ассигнования)</t>
  </si>
  <si>
    <t>Обеспечение деятельности органов местного самоуправления (Социальное обеспечение и иные выплаты населению)</t>
  </si>
  <si>
    <t>3.0.0</t>
  </si>
  <si>
    <t>Исполнение судебных актов, вступивших в законную силу (Иные бюджетные ассигнования)</t>
  </si>
  <si>
    <t>Прочие расходы по содержанию объектов муниципальной собственности (Закупка товаров, работ и услуг для обеспечения государственных (муниципальных) нужд)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</si>
  <si>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 (Закупка товаров, работ и услуг для обеспечения государственных (муниципальных) нужд)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</si>
  <si>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</si>
  <si>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первичных мер пожарной безопасности (Закупка товаров, работ и услуг для обеспечения государственных (муниципальных) нужд)</t>
  </si>
  <si>
    <t>Содержание и уборка автомобильных дорог (Закупка товаров, работ и услуг для обеспечения государственных (муниципальных) нужд)</t>
  </si>
  <si>
    <t>Ремонт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</si>
  <si>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 (Закупка товаров, работ и услуг для обеспечения государственных (муниципальных) нужд)</t>
  </si>
  <si>
    <t>Организация и проведение мероприятия по профилактике дорожно-транспортных происшествий (Закупка товаров, работ и услуг для обеспечения государственных (муниципальных) нужд)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</si>
  <si>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 (Закупка товаров, работ и услуг для обеспечения государственных (муниципальных) нужд)</t>
  </si>
  <si>
    <t>Мероприятия по развитию и поддержке малого и среднего предпринимательства (Закупка товаров, работ и услуг для обеспечения государственных (муниципальных) нужд)</t>
  </si>
  <si>
    <t>Выполнение комплексных кадастровых работ (Закупка товаров, работ и услуг для обеспечения государственных (муниципальных) нужд)</t>
  </si>
  <si>
    <t>Иные межбюджетные трансферты на осуществление части полномочий по некоторым жилищным вопросам (Межбюджетные трансферты)</t>
  </si>
  <si>
    <t>Содержание муниципального жилищного фонда, в том числе капитальный ремонт муниципального жилищного фонда (Закупка товаров, работ и услуг для обеспечения государственных (муниципальных) нужд)</t>
  </si>
  <si>
    <t>Перечисление ежемесячных взносов в фонд капитального ремонта общего имущества в многоквартирном доме на счет регионального оператора (Закупка товаров, работ и услуг для обеспечения государственных (муниципальных) нужд)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</si>
  <si>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 (Межбюджетные трансферты)</t>
  </si>
  <si>
    <t>Реализация программ формирования современной городской среды (Закупка товаров, работ и услуг для обеспечения государственных (муниципальных) нужд)</t>
  </si>
  <si>
    <t>Обеспечение деятельности подведомственных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</si>
  <si>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подведомственных учреждений (Закупка товаров, работ и услуг для обеспечения государственных (муниципальных) нужд)</t>
  </si>
  <si>
    <t>Организация уличного освещения (Закупка товаров, работ и услуг для обеспечения государственных (муниципальных) нужд)</t>
  </si>
  <si>
    <t>Организация уличного освещения (Иные бюджетные ассигнования)</t>
  </si>
  <si>
    <t>Мероприятия по озеленению территории (Закупка товаров, работ и услуг для обеспечения государственных (муниципальных) нужд)</t>
  </si>
  <si>
    <t>Мероприятия в области благоустройства (Закупка товаров, работ и услуг для обеспечения государственных (муниципальных) нужд)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</si>
  <si>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 (Закупка товаров, работ и услуг для обеспечения государственных (муниципальных) нужд)</t>
  </si>
  <si>
    <t>Реализация комплекса мероприятий по борьбе с борщевиком Сосновского на территориях муниципальных образований Ленинградской области (Закупка товаров, работ и услуг для обеспечения государственных (муниципальных) нужд)</t>
  </si>
  <si>
    <t>Реализация мероприятий по благоустройству дворовых территорий муниципальных образований Ленинградской области (Закупка товаров, работ и услуг для обеспечения государственных (муниципальных) нужд)</t>
  </si>
  <si>
    <t>Обучение и повышение квалификации работников (Закупка товаров, работ и услуг для обеспечения государственных (муниципальных) нужд)</t>
  </si>
  <si>
    <t>Обеспечение деятельности подведомственных учреждений культуры (Закупка товаров, работ и услуг для обеспечения государственных (муниципальных) нужд)</t>
  </si>
  <si>
    <t>Организация и проведение культурно-массовых молодежных мероприятий (Закупка товаров, работ и услуг для обеспечения государственных (муниципальных) нужд)</t>
  </si>
  <si>
    <t>Проведение комплексных мер по профилактике безнадзорности и правонарушений несовершеннолетних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</si>
  <si>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подведомственных учреждений культуры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</si>
  <si>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муниципальных библиотек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</si>
  <si>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муниципальных библиотек (Закупка товаров, работ и услуг для обеспечения государственных (муниципальных) нужд)</t>
  </si>
  <si>
    <t>Проведение культурно-массовых мероприятий к праздничным и памятным датам (Закупка товаров, работ и услуг для обеспечения государственных (муниципальных) нужд)</t>
  </si>
  <si>
    <t>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</si>
  <si>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Доплаты к пенсиям муниципальных служащих (Социальное обеспечение и иные выплаты населению)</t>
  </si>
  <si>
    <t>Организация и проведение мероприятий в области физической культуры и спорта (Закупка товаров, работ и услуг для обеспечения государственных (муниципальных) нужд)</t>
  </si>
  <si>
    <t>Гатчинского муниципального округа</t>
  </si>
  <si>
    <t>Гатчинского муниципального района</t>
  </si>
  <si>
    <t xml:space="preserve">(в редакции  Решение совета депутатов </t>
  </si>
  <si>
    <t>от 15.11.2024 № _______</t>
  </si>
  <si>
    <t xml:space="preserve">Ленинградской области  от 21.12.2023 № 237 </t>
  </si>
  <si>
    <t>ПРИЛОЖЕНИЕ  2</t>
  </si>
  <si>
    <t xml:space="preserve">Прогнозируемые поступления доходов в бюджет Пудомягского сельского поселения на 2024 год и плановый период 2025-2026 годов </t>
  </si>
  <si>
    <t>% исполнения</t>
  </si>
  <si>
    <t xml:space="preserve">    Приложение 5</t>
  </si>
  <si>
    <t>к решению cовета депутатов</t>
  </si>
  <si>
    <t xml:space="preserve">от                 2025 года  №   </t>
  </si>
  <si>
    <t xml:space="preserve">Исполнение ведомственной структуры расходов бюджета Пудомягского сельского поселения за 2024 год по разделам, подразделам, целевым статьям и видам расходов  классификации расходов бюджетов Российской Федерации                       </t>
  </si>
  <si>
    <t>01 00</t>
  </si>
  <si>
    <t>01 04</t>
  </si>
  <si>
    <t>01 06</t>
  </si>
  <si>
    <t>01 07</t>
  </si>
  <si>
    <t>01 11</t>
  </si>
  <si>
    <t>01 13</t>
  </si>
  <si>
    <t>02 00</t>
  </si>
  <si>
    <t>02 03</t>
  </si>
  <si>
    <t>03 00</t>
  </si>
  <si>
    <t>03 14</t>
  </si>
  <si>
    <t>04 00</t>
  </si>
  <si>
    <t>04 09</t>
  </si>
  <si>
    <t>04 12</t>
  </si>
  <si>
    <t>05 00</t>
  </si>
  <si>
    <t>05 01</t>
  </si>
  <si>
    <t>05 02</t>
  </si>
  <si>
    <t>05 03</t>
  </si>
  <si>
    <t>07 00</t>
  </si>
  <si>
    <t>07 05</t>
  </si>
  <si>
    <t>07 07</t>
  </si>
  <si>
    <t>08 00</t>
  </si>
  <si>
    <t>08 01</t>
  </si>
  <si>
    <t>10 00</t>
  </si>
  <si>
    <t>10 01</t>
  </si>
  <si>
    <t>11 00</t>
  </si>
  <si>
    <t>11 02</t>
  </si>
  <si>
    <t>Код главы</t>
  </si>
  <si>
    <t>Раздел, подраздел</t>
  </si>
  <si>
    <t>Целевая статья</t>
  </si>
  <si>
    <t>Вид расходов</t>
  </si>
  <si>
    <t xml:space="preserve">Утвержденный бюджет на 2024 год, в тыс. рублей </t>
  </si>
  <si>
    <t>КБК</t>
  </si>
  <si>
    <t xml:space="preserve">Исполнено за 2024 год, в тыс. рублей </t>
  </si>
  <si>
    <t>Непрограммные расходы органов местного самоуправления</t>
  </si>
  <si>
    <t>0104</t>
  </si>
  <si>
    <t>60.0.00.00000</t>
  </si>
  <si>
    <t>61.0.00.00000</t>
  </si>
  <si>
    <t>Прочие расходы на обеспечение деятельности органов местного самоуправления</t>
  </si>
  <si>
    <t>61.П.00.00000</t>
  </si>
  <si>
    <t>Расходы на выплаты персоналу органов местного самоуправления</t>
  </si>
  <si>
    <t>61.Ф.00.00000</t>
  </si>
  <si>
    <t>61.Ф.02.00000</t>
  </si>
  <si>
    <t>61.Ф.03.00000</t>
  </si>
  <si>
    <t>Прочие непрограммные расходы</t>
  </si>
  <si>
    <t>Прочие расходы</t>
  </si>
  <si>
    <t>Исполнение функций органов местного самоуправления</t>
  </si>
  <si>
    <t>62.0.00.00000</t>
  </si>
  <si>
    <t>62.Д.00.00000</t>
  </si>
  <si>
    <t>62.Д.01.00000</t>
  </si>
  <si>
    <t>62.Д.02.00000</t>
  </si>
  <si>
    <t>Непрограммные расходы</t>
  </si>
  <si>
    <t>61.П.01.00000</t>
  </si>
  <si>
    <t>Прочие расходы на содержание органов местного самоуправления</t>
  </si>
  <si>
    <t>7Ц.0.00.00000</t>
  </si>
  <si>
    <t>7Ц.4.00.00000</t>
  </si>
  <si>
    <t>7Ц.4.02.00000</t>
  </si>
  <si>
    <t>Муниципальная программа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</si>
  <si>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Комплексы процессных мероприятий</t>
  </si>
  <si>
    <t>Комплексы процессных мероприятий "Обеспечение безопасности"</t>
  </si>
  <si>
    <t>7Ц.4.03.00000</t>
  </si>
  <si>
    <t>Комплексы процессных мероприятий "Жилищно-коммунальное хозяйство, содержание автомобильных дорог и благоустройство территории"</t>
  </si>
  <si>
    <t>Комплексы процессных мероприятий "Формирование законопослушного поведения участников дорожного движения в муниципальном образовании"</t>
  </si>
  <si>
    <t>7Ц.4.06.00000</t>
  </si>
  <si>
    <t>7Ц.7.00.00000</t>
  </si>
  <si>
    <t>7Ц.7.05.00000</t>
  </si>
  <si>
    <t>Отраслевые проекты</t>
  </si>
  <si>
    <t>Отраслевой проект "Развитие и приведение в нормативное состояние автомобильных дорог общего пользования"</t>
  </si>
  <si>
    <t>7Ц.4.01.00000</t>
  </si>
  <si>
    <t>Комплексы процессных мероприятий "Создание условий для экономического развития"</t>
  </si>
  <si>
    <t>7Ц.2.00.00000</t>
  </si>
  <si>
    <t>7Ц.2.F2.00000</t>
  </si>
  <si>
    <t xml:space="preserve">Региональный проект </t>
  </si>
  <si>
    <t>Региональный проект "Формирование комфортной городской среды"</t>
  </si>
  <si>
    <t>7Ц.7.03.00000</t>
  </si>
  <si>
    <t>7Ц.7.06.00000</t>
  </si>
  <si>
    <t>Отраслевой проект "Благоустройство общественных, дворовых пространств и цифровизация городского хозяйства"</t>
  </si>
  <si>
    <t>Отраслевой проект "Благоустройство сельских территорий"</t>
  </si>
  <si>
    <t xml:space="preserve">Отраслевой проект </t>
  </si>
  <si>
    <t>7Ц.4.04.00000</t>
  </si>
  <si>
    <t>Комплексы процессных мероприятий "Развитие культуры, организация праздничных мероприятий"</t>
  </si>
  <si>
    <t>7Ц.4.05.00000</t>
  </si>
  <si>
    <t>Комплексы процессных мероприятий "Развитие молодежной политики"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</si>
</sst>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#,##0.00_ ;[Red]\-#,##0.00\ "/>
    <numFmt numFmtId="166" formatCode="?"/>
    <numFmt numFmtId="167" formatCode="#,##0.0"/>
  </numFmts>
  <fonts count="25" x14ac:knownFonts="1">
    <font>
      <sz val="11"/>
      <color theme="1"/>
      <name val="Calibri"/>
      <family val="2"/>
      <scheme val="minor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8"/>
      <color rgb="FF000000"/>
      <name val="Times New Roman"/>
      <family val="1"/>
      <charset val="204"/>
    </font>
    <font>
      <sz val="8"/>
      <name val="Arial"/>
      <family val="2"/>
      <charset val="204"/>
    </font>
    <font>
      <sz val="8"/>
      <name val="Calibri"/>
      <family val="2"/>
      <scheme val="minor"/>
    </font>
    <font>
      <sz val="8"/>
      <name val="Times New Roman"/>
      <family val="1"/>
      <charset val="204"/>
    </font>
    <font>
      <sz val="8"/>
      <name val="Calibri"/>
      <family val="2"/>
      <charset val="204"/>
    </font>
    <font>
      <sz val="8"/>
      <color theme="1"/>
      <name val="Calibri"/>
      <family val="2"/>
      <scheme val="minor"/>
    </font>
    <font>
      <sz val="8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</font>
    <font>
      <sz val="9"/>
      <name val="Arial Cyr"/>
      <charset val="204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16" fillId="0" borderId="0"/>
    <xf numFmtId="0" fontId="21" fillId="0" borderId="0"/>
  </cellStyleXfs>
  <cellXfs count="81">
    <xf numFmtId="0" fontId="0" fillId="0" borderId="0" xfId="0"/>
    <xf numFmtId="0" fontId="1" fillId="0" borderId="0" xfId="0" applyFont="1"/>
    <xf numFmtId="0" fontId="5" fillId="2" borderId="2" xfId="1" applyFont="1" applyFill="1" applyBorder="1" applyAlignment="1">
      <alignment horizontal="left" vertical="center" wrapText="1" readingOrder="1"/>
    </xf>
    <xf numFmtId="0" fontId="5" fillId="2" borderId="2" xfId="1" applyFont="1" applyFill="1" applyBorder="1" applyAlignment="1">
      <alignment horizontal="center" vertical="center" wrapText="1" readingOrder="1"/>
    </xf>
    <xf numFmtId="0" fontId="6" fillId="0" borderId="0" xfId="0" applyFont="1"/>
    <xf numFmtId="4" fontId="0" fillId="0" borderId="0" xfId="0" applyNumberFormat="1"/>
    <xf numFmtId="0" fontId="0" fillId="0" borderId="0" xfId="0" applyAlignment="1">
      <alignment horizontal="center"/>
    </xf>
    <xf numFmtId="0" fontId="9" fillId="0" borderId="0" xfId="0" applyFont="1"/>
    <xf numFmtId="0" fontId="10" fillId="0" borderId="0" xfId="0" applyFont="1"/>
    <xf numFmtId="0" fontId="11" fillId="2" borderId="2" xfId="1" applyFont="1" applyFill="1" applyBorder="1" applyAlignment="1">
      <alignment horizontal="left" vertical="center" wrapText="1" readingOrder="1"/>
    </xf>
    <xf numFmtId="0" fontId="11" fillId="0" borderId="2" xfId="1" applyFont="1" applyBorder="1" applyAlignment="1">
      <alignment horizontal="left" vertical="center" wrapText="1" readingOrder="1"/>
    </xf>
    <xf numFmtId="4" fontId="5" fillId="2" borderId="2" xfId="1" applyNumberFormat="1" applyFont="1" applyFill="1" applyBorder="1" applyAlignment="1">
      <alignment horizontal="center" vertical="center" wrapText="1" readingOrder="1"/>
    </xf>
    <xf numFmtId="0" fontId="8" fillId="0" borderId="2" xfId="0" applyFont="1" applyBorder="1" applyAlignment="1">
      <alignment horizontal="center" vertical="center"/>
    </xf>
    <xf numFmtId="0" fontId="11" fillId="0" borderId="2" xfId="1" applyFont="1" applyBorder="1" applyAlignment="1">
      <alignment horizontal="center" vertical="center" wrapText="1" readingOrder="1"/>
    </xf>
    <xf numFmtId="0" fontId="8" fillId="3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 vertical="center"/>
    </xf>
    <xf numFmtId="0" fontId="11" fillId="3" borderId="2" xfId="1" applyFont="1" applyFill="1" applyBorder="1" applyAlignment="1">
      <alignment horizontal="left" vertical="center" wrapText="1" readingOrder="1"/>
    </xf>
    <xf numFmtId="0" fontId="11" fillId="3" borderId="2" xfId="1" applyFont="1" applyFill="1" applyBorder="1" applyAlignment="1">
      <alignment horizontal="center" vertical="center" wrapText="1" readingOrder="1"/>
    </xf>
    <xf numFmtId="165" fontId="0" fillId="0" borderId="0" xfId="0" applyNumberFormat="1"/>
    <xf numFmtId="0" fontId="0" fillId="3" borderId="0" xfId="0" applyFill="1"/>
    <xf numFmtId="0" fontId="0" fillId="0" borderId="0" xfId="0" applyAlignment="1">
      <alignment vertical="center"/>
    </xf>
    <xf numFmtId="4" fontId="1" fillId="0" borderId="0" xfId="0" applyNumberFormat="1" applyFont="1" applyAlignment="1">
      <alignment horizontal="center"/>
    </xf>
    <xf numFmtId="4" fontId="3" fillId="0" borderId="0" xfId="0" applyNumberFormat="1" applyFont="1" applyAlignment="1">
      <alignment horizontal="center" vertical="center"/>
    </xf>
    <xf numFmtId="4" fontId="8" fillId="0" borderId="2" xfId="0" applyNumberFormat="1" applyFont="1" applyBorder="1" applyAlignment="1">
      <alignment horizontal="center" vertical="center"/>
    </xf>
    <xf numFmtId="4" fontId="11" fillId="0" borderId="2" xfId="1" applyNumberFormat="1" applyFont="1" applyBorder="1" applyAlignment="1">
      <alignment horizontal="center" vertical="center" wrapText="1" readingOrder="1"/>
    </xf>
    <xf numFmtId="4" fontId="8" fillId="3" borderId="2" xfId="0" applyNumberFormat="1" applyFont="1" applyFill="1" applyBorder="1" applyAlignment="1">
      <alignment horizontal="center"/>
    </xf>
    <xf numFmtId="4" fontId="8" fillId="3" borderId="2" xfId="0" applyNumberFormat="1" applyFont="1" applyFill="1" applyBorder="1" applyAlignment="1">
      <alignment horizontal="center" vertical="center"/>
    </xf>
    <xf numFmtId="4" fontId="11" fillId="3" borderId="2" xfId="1" applyNumberFormat="1" applyFont="1" applyFill="1" applyBorder="1" applyAlignment="1">
      <alignment horizontal="center" vertical="center" wrapText="1" readingOrder="1"/>
    </xf>
    <xf numFmtId="4" fontId="0" fillId="0" borderId="0" xfId="0" applyNumberFormat="1" applyAlignment="1">
      <alignment horizontal="center"/>
    </xf>
    <xf numFmtId="0" fontId="5" fillId="0" borderId="2" xfId="1" applyFont="1" applyBorder="1" applyAlignment="1">
      <alignment horizontal="left" vertical="center" wrapText="1" readingOrder="1"/>
    </xf>
    <xf numFmtId="0" fontId="5" fillId="0" borderId="2" xfId="1" applyFont="1" applyBorder="1" applyAlignment="1">
      <alignment horizontal="center" vertical="center" wrapText="1" readingOrder="1"/>
    </xf>
    <xf numFmtId="4" fontId="5" fillId="3" borderId="2" xfId="1" applyNumberFormat="1" applyFont="1" applyFill="1" applyBorder="1" applyAlignment="1">
      <alignment horizontal="center" vertical="center" wrapText="1" readingOrder="1"/>
    </xf>
    <xf numFmtId="0" fontId="5" fillId="3" borderId="2" xfId="1" applyFont="1" applyFill="1" applyBorder="1" applyAlignment="1">
      <alignment horizontal="center" vertical="center" wrapText="1" readingOrder="1"/>
    </xf>
    <xf numFmtId="4" fontId="5" fillId="0" borderId="2" xfId="1" applyNumberFormat="1" applyFont="1" applyBorder="1" applyAlignment="1">
      <alignment horizontal="center" vertical="center" wrapText="1" readingOrder="1"/>
    </xf>
    <xf numFmtId="4" fontId="12" fillId="2" borderId="2" xfId="0" applyNumberFormat="1" applyFont="1" applyFill="1" applyBorder="1" applyAlignment="1">
      <alignment horizontal="center"/>
    </xf>
    <xf numFmtId="4" fontId="12" fillId="2" borderId="2" xfId="0" applyNumberFormat="1" applyFont="1" applyFill="1" applyBorder="1" applyAlignment="1">
      <alignment horizontal="center" vertical="center"/>
    </xf>
    <xf numFmtId="4" fontId="0" fillId="0" borderId="0" xfId="0" applyNumberFormat="1" applyAlignment="1">
      <alignment horizontal="right"/>
    </xf>
    <xf numFmtId="0" fontId="0" fillId="3" borderId="0" xfId="0" applyFill="1" applyAlignment="1">
      <alignment vertical="center"/>
    </xf>
    <xf numFmtId="3" fontId="11" fillId="0" borderId="2" xfId="1" applyNumberFormat="1" applyFont="1" applyBorder="1" applyAlignment="1">
      <alignment horizontal="left" vertical="center" wrapText="1" readingOrder="1"/>
    </xf>
    <xf numFmtId="2" fontId="12" fillId="2" borderId="2" xfId="0" applyNumberFormat="1" applyFont="1" applyFill="1" applyBorder="1" applyAlignment="1">
      <alignment horizontal="center" vertical="center"/>
    </xf>
    <xf numFmtId="2" fontId="11" fillId="0" borderId="2" xfId="1" applyNumberFormat="1" applyFont="1" applyBorder="1" applyAlignment="1">
      <alignment horizontal="center" vertical="center" wrapText="1" readingOrder="1"/>
    </xf>
    <xf numFmtId="0" fontId="20" fillId="0" borderId="2" xfId="0" applyFont="1" applyBorder="1" applyAlignment="1">
      <alignment vertical="center" wrapText="1"/>
    </xf>
    <xf numFmtId="0" fontId="20" fillId="0" borderId="2" xfId="0" applyFont="1" applyBorder="1" applyAlignment="1">
      <alignment vertical="center"/>
    </xf>
    <xf numFmtId="0" fontId="19" fillId="0" borderId="2" xfId="0" applyFont="1" applyBorder="1" applyAlignment="1">
      <alignment vertical="center" wrapText="1"/>
    </xf>
    <xf numFmtId="166" fontId="19" fillId="0" borderId="2" xfId="0" applyNumberFormat="1" applyFont="1" applyBorder="1" applyAlignment="1">
      <alignment vertical="center" wrapText="1"/>
    </xf>
    <xf numFmtId="4" fontId="2" fillId="0" borderId="0" xfId="0" applyNumberFormat="1" applyFont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15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19" fillId="0" borderId="2" xfId="0" applyFont="1" applyBorder="1" applyAlignment="1">
      <alignment horizontal="center" vertical="center"/>
    </xf>
    <xf numFmtId="0" fontId="0" fillId="3" borderId="0" xfId="0" applyFill="1" applyAlignment="1">
      <alignment horizontal="center"/>
    </xf>
    <xf numFmtId="0" fontId="23" fillId="3" borderId="2" xfId="0" applyFont="1" applyFill="1" applyBorder="1" applyAlignment="1">
      <alignment vertical="center" wrapText="1"/>
    </xf>
    <xf numFmtId="49" fontId="20" fillId="0" borderId="2" xfId="0" applyNumberFormat="1" applyFont="1" applyBorder="1" applyAlignment="1">
      <alignment vertical="center" wrapText="1"/>
    </xf>
    <xf numFmtId="167" fontId="20" fillId="3" borderId="2" xfId="0" applyNumberFormat="1" applyFont="1" applyFill="1" applyBorder="1" applyAlignment="1">
      <alignment horizontal="center" vertical="center"/>
    </xf>
    <xf numFmtId="167" fontId="20" fillId="0" borderId="2" xfId="0" applyNumberFormat="1" applyFont="1" applyBorder="1" applyAlignment="1">
      <alignment horizontal="center" vertical="center"/>
    </xf>
    <xf numFmtId="167" fontId="19" fillId="0" borderId="2" xfId="0" applyNumberFormat="1" applyFont="1" applyBorder="1" applyAlignment="1">
      <alignment horizontal="center" vertical="center"/>
    </xf>
    <xf numFmtId="167" fontId="22" fillId="3" borderId="2" xfId="0" applyNumberFormat="1" applyFont="1" applyFill="1" applyBorder="1" applyAlignment="1">
      <alignment horizontal="center" vertical="center"/>
    </xf>
    <xf numFmtId="167" fontId="19" fillId="0" borderId="2" xfId="0" applyNumberFormat="1" applyFont="1" applyFill="1" applyBorder="1" applyAlignment="1">
      <alignment horizontal="center" vertical="center"/>
    </xf>
    <xf numFmtId="167" fontId="19" fillId="3" borderId="2" xfId="0" applyNumberFormat="1" applyFont="1" applyFill="1" applyBorder="1" applyAlignment="1">
      <alignment horizontal="center" vertical="center"/>
    </xf>
    <xf numFmtId="0" fontId="24" fillId="0" borderId="2" xfId="0" applyFont="1" applyBorder="1" applyAlignment="1">
      <alignment vertical="center" wrapText="1"/>
    </xf>
    <xf numFmtId="49" fontId="24" fillId="0" borderId="2" xfId="0" applyNumberFormat="1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24" fillId="0" borderId="2" xfId="0" applyFont="1" applyBorder="1" applyAlignment="1">
      <alignment horizontal="center" vertical="center"/>
    </xf>
    <xf numFmtId="167" fontId="22" fillId="0" borderId="2" xfId="0" applyNumberFormat="1" applyFont="1" applyBorder="1" applyAlignment="1">
      <alignment horizontal="center" vertical="center"/>
    </xf>
    <xf numFmtId="167" fontId="13" fillId="3" borderId="2" xfId="0" applyNumberFormat="1" applyFont="1" applyFill="1" applyBorder="1" applyAlignment="1">
      <alignment horizontal="center" vertical="center"/>
    </xf>
    <xf numFmtId="167" fontId="0" fillId="3" borderId="0" xfId="0" applyNumberFormat="1" applyFill="1"/>
    <xf numFmtId="0" fontId="22" fillId="0" borderId="2" xfId="0" applyFont="1" applyBorder="1" applyAlignment="1">
      <alignment vertical="center" wrapText="1"/>
    </xf>
    <xf numFmtId="166" fontId="22" fillId="0" borderId="2" xfId="0" applyNumberFormat="1" applyFont="1" applyBorder="1" applyAlignment="1">
      <alignment vertical="center" wrapText="1"/>
    </xf>
    <xf numFmtId="0" fontId="13" fillId="0" borderId="0" xfId="0" applyFont="1" applyAlignment="1">
      <alignment horizontal="center" vertical="center" wrapText="1"/>
    </xf>
    <xf numFmtId="4" fontId="18" fillId="0" borderId="0" xfId="0" applyNumberFormat="1" applyFont="1" applyAlignment="1">
      <alignment horizontal="right"/>
    </xf>
    <xf numFmtId="4" fontId="2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4" fillId="0" borderId="0" xfId="0" applyFont="1" applyAlignment="1">
      <alignment vertical="center"/>
    </xf>
    <xf numFmtId="166" fontId="20" fillId="0" borderId="2" xfId="0" applyNumberFormat="1" applyFont="1" applyBorder="1" applyAlignment="1">
      <alignment horizontal="center" vertical="center" wrapText="1"/>
    </xf>
    <xf numFmtId="166" fontId="20" fillId="3" borderId="2" xfId="0" applyNumberFormat="1" applyFont="1" applyFill="1" applyBorder="1" applyAlignment="1">
      <alignment horizontal="center" vertical="center" wrapText="1"/>
    </xf>
    <xf numFmtId="49" fontId="20" fillId="0" borderId="2" xfId="0" applyNumberFormat="1" applyFont="1" applyBorder="1" applyAlignment="1">
      <alignment horizontal="center" vertical="center" wrapText="1"/>
    </xf>
    <xf numFmtId="0" fontId="22" fillId="0" borderId="0" xfId="0" applyFont="1" applyAlignment="1">
      <alignment horizontal="right"/>
    </xf>
    <xf numFmtId="0" fontId="17" fillId="3" borderId="0" xfId="0" applyFont="1" applyFill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 wrapText="1"/>
    </xf>
  </cellXfs>
  <cellStyles count="4">
    <cellStyle name="Normal" xfId="1"/>
    <cellStyle name="Обычный" xfId="0" builtinId="0"/>
    <cellStyle name="Обычный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view="pageBreakPreview" topLeftCell="A49" zoomScaleSheetLayoutView="100" workbookViewId="0">
      <selection activeCell="D58" sqref="D58"/>
    </sheetView>
  </sheetViews>
  <sheetFormatPr defaultRowHeight="15" x14ac:dyDescent="0.25"/>
  <cols>
    <col min="1" max="1" width="21.85546875" style="8" customWidth="1"/>
    <col min="2" max="2" width="29.140625" customWidth="1"/>
    <col min="3" max="3" width="14.7109375" style="28" customWidth="1"/>
    <col min="4" max="4" width="13" style="6" customWidth="1"/>
    <col min="5" max="5" width="14.5703125" style="28" customWidth="1"/>
    <col min="7" max="7" width="12.85546875" bestFit="1" customWidth="1"/>
  </cols>
  <sheetData>
    <row r="1" spans="1:5" x14ac:dyDescent="0.25">
      <c r="C1" s="36"/>
      <c r="D1" s="71" t="s">
        <v>0</v>
      </c>
      <c r="E1" s="71"/>
    </row>
    <row r="2" spans="1:5" x14ac:dyDescent="0.25">
      <c r="C2" s="36"/>
      <c r="D2" s="71" t="s">
        <v>1</v>
      </c>
      <c r="E2" s="71"/>
    </row>
    <row r="3" spans="1:5" x14ac:dyDescent="0.25">
      <c r="C3" s="71" t="s">
        <v>2</v>
      </c>
      <c r="D3" s="71"/>
      <c r="E3" s="71"/>
    </row>
    <row r="4" spans="1:5" x14ac:dyDescent="0.25">
      <c r="C4" s="71" t="s">
        <v>274</v>
      </c>
      <c r="D4" s="71"/>
      <c r="E4" s="71"/>
    </row>
    <row r="5" spans="1:5" x14ac:dyDescent="0.25">
      <c r="A5" s="7"/>
      <c r="B5" s="1"/>
      <c r="C5" s="71" t="s">
        <v>277</v>
      </c>
      <c r="D5" s="71"/>
      <c r="E5" s="71"/>
    </row>
    <row r="6" spans="1:5" x14ac:dyDescent="0.25">
      <c r="A6" s="7"/>
      <c r="B6" s="1"/>
      <c r="C6" s="70" t="s">
        <v>275</v>
      </c>
      <c r="D6" s="70"/>
      <c r="E6" s="70"/>
    </row>
    <row r="7" spans="1:5" x14ac:dyDescent="0.25">
      <c r="A7" s="7"/>
      <c r="B7" s="1"/>
      <c r="C7" s="70" t="s">
        <v>273</v>
      </c>
      <c r="D7" s="70"/>
      <c r="E7" s="70"/>
    </row>
    <row r="8" spans="1:5" x14ac:dyDescent="0.25">
      <c r="A8" s="7"/>
      <c r="B8" s="1"/>
      <c r="C8" s="71" t="s">
        <v>276</v>
      </c>
      <c r="D8" s="71"/>
      <c r="E8" s="71"/>
    </row>
    <row r="9" spans="1:5" x14ac:dyDescent="0.25">
      <c r="B9" s="1"/>
      <c r="C9" s="36"/>
      <c r="D9" s="71" t="s">
        <v>278</v>
      </c>
      <c r="E9" s="71"/>
    </row>
    <row r="10" spans="1:5" ht="35.450000000000003" customHeight="1" x14ac:dyDescent="0.25">
      <c r="A10" s="69" t="s">
        <v>279</v>
      </c>
      <c r="B10" s="69"/>
      <c r="C10" s="69"/>
      <c r="D10" s="69"/>
      <c r="E10" s="69"/>
    </row>
    <row r="11" spans="1:5" ht="63" x14ac:dyDescent="0.25">
      <c r="A11" s="3" t="s">
        <v>3</v>
      </c>
      <c r="B11" s="3" t="s">
        <v>4</v>
      </c>
      <c r="C11" s="11" t="s">
        <v>60</v>
      </c>
      <c r="D11" s="3" t="s">
        <v>184</v>
      </c>
      <c r="E11" s="11" t="s">
        <v>60</v>
      </c>
    </row>
    <row r="12" spans="1:5" ht="21" x14ac:dyDescent="0.25">
      <c r="A12" s="2"/>
      <c r="B12" s="3" t="s">
        <v>5</v>
      </c>
      <c r="C12" s="11">
        <f>C13+C29</f>
        <v>88008.65</v>
      </c>
      <c r="D12" s="11">
        <f>D13+D29</f>
        <v>9011.0981300000003</v>
      </c>
      <c r="E12" s="11">
        <f>+E13+E29</f>
        <v>97019.748129999993</v>
      </c>
    </row>
    <row r="13" spans="1:5" x14ac:dyDescent="0.25">
      <c r="A13" s="2"/>
      <c r="B13" s="3" t="s">
        <v>6</v>
      </c>
      <c r="C13" s="11">
        <f>C14+C17+C20+C22+C24</f>
        <v>42858.44</v>
      </c>
      <c r="D13" s="11">
        <f>D14+D17+D20+D22+D24</f>
        <v>0</v>
      </c>
      <c r="E13" s="11">
        <f>+E14+E17+E20+E22+E24</f>
        <v>42858.44</v>
      </c>
    </row>
    <row r="14" spans="1:5" ht="27" customHeight="1" x14ac:dyDescent="0.25">
      <c r="A14" s="2" t="s">
        <v>7</v>
      </c>
      <c r="B14" s="3" t="s">
        <v>8</v>
      </c>
      <c r="C14" s="11">
        <f>C15+C16</f>
        <v>6322.9</v>
      </c>
      <c r="D14" s="11">
        <f>D15+D16</f>
        <v>0</v>
      </c>
      <c r="E14" s="11">
        <f>SUM(E15:E16)</f>
        <v>6322.9</v>
      </c>
    </row>
    <row r="15" spans="1:5" ht="90" x14ac:dyDescent="0.25">
      <c r="A15" s="10" t="s">
        <v>9</v>
      </c>
      <c r="B15" s="10" t="s">
        <v>10</v>
      </c>
      <c r="C15" s="23">
        <v>5763.66</v>
      </c>
      <c r="D15" s="12"/>
      <c r="E15" s="23">
        <f>C15+D15</f>
        <v>5763.66</v>
      </c>
    </row>
    <row r="16" spans="1:5" ht="90" x14ac:dyDescent="0.25">
      <c r="A16" s="10" t="s">
        <v>207</v>
      </c>
      <c r="B16" s="10" t="s">
        <v>208</v>
      </c>
      <c r="C16" s="23">
        <v>559.24</v>
      </c>
      <c r="D16" s="12"/>
      <c r="E16" s="23">
        <f>C16+D16</f>
        <v>559.24</v>
      </c>
    </row>
    <row r="17" spans="1:5" ht="31.5" x14ac:dyDescent="0.25">
      <c r="A17" s="2" t="s">
        <v>11</v>
      </c>
      <c r="B17" s="3" t="s">
        <v>12</v>
      </c>
      <c r="C17" s="11">
        <f>C18+C19</f>
        <v>5145</v>
      </c>
      <c r="D17" s="11">
        <f>D18+D19</f>
        <v>0</v>
      </c>
      <c r="E17" s="11">
        <f>SUM(E18:E19)</f>
        <v>5145</v>
      </c>
    </row>
    <row r="18" spans="1:5" ht="78.75" x14ac:dyDescent="0.25">
      <c r="A18" s="10" t="s">
        <v>13</v>
      </c>
      <c r="B18" s="10" t="s">
        <v>14</v>
      </c>
      <c r="C18" s="24">
        <v>2500</v>
      </c>
      <c r="D18" s="13"/>
      <c r="E18" s="24">
        <v>2500</v>
      </c>
    </row>
    <row r="19" spans="1:5" ht="90" x14ac:dyDescent="0.25">
      <c r="A19" s="10" t="s">
        <v>15</v>
      </c>
      <c r="B19" s="10" t="s">
        <v>16</v>
      </c>
      <c r="C19" s="24">
        <v>2645</v>
      </c>
      <c r="D19" s="13"/>
      <c r="E19" s="24">
        <v>2645</v>
      </c>
    </row>
    <row r="20" spans="1:5" ht="21" x14ac:dyDescent="0.25">
      <c r="A20" s="2" t="s">
        <v>17</v>
      </c>
      <c r="B20" s="3" t="s">
        <v>18</v>
      </c>
      <c r="C20" s="11">
        <f>C21</f>
        <v>1991.54</v>
      </c>
      <c r="D20" s="11">
        <f>D21</f>
        <v>0</v>
      </c>
      <c r="E20" s="11">
        <f>+E21</f>
        <v>1991.54</v>
      </c>
    </row>
    <row r="21" spans="1:5" x14ac:dyDescent="0.25">
      <c r="A21" s="10" t="s">
        <v>19</v>
      </c>
      <c r="B21" s="10" t="s">
        <v>18</v>
      </c>
      <c r="C21" s="25">
        <v>1991.54</v>
      </c>
      <c r="D21" s="25"/>
      <c r="E21" s="25">
        <f>C21+D21</f>
        <v>1991.54</v>
      </c>
    </row>
    <row r="22" spans="1:5" x14ac:dyDescent="0.25">
      <c r="A22" s="2" t="s">
        <v>20</v>
      </c>
      <c r="B22" s="3" t="s">
        <v>21</v>
      </c>
      <c r="C22" s="11">
        <f>C23</f>
        <v>4449</v>
      </c>
      <c r="D22" s="11">
        <f>D23</f>
        <v>0</v>
      </c>
      <c r="E22" s="11">
        <f>+E23</f>
        <v>4449</v>
      </c>
    </row>
    <row r="23" spans="1:5" ht="56.25" x14ac:dyDescent="0.25">
      <c r="A23" s="10" t="s">
        <v>22</v>
      </c>
      <c r="B23" s="10" t="s">
        <v>23</v>
      </c>
      <c r="C23" s="23">
        <v>4449</v>
      </c>
      <c r="D23" s="12"/>
      <c r="E23" s="23">
        <v>4449</v>
      </c>
    </row>
    <row r="24" spans="1:5" x14ac:dyDescent="0.25">
      <c r="A24" s="2" t="s">
        <v>24</v>
      </c>
      <c r="B24" s="3" t="s">
        <v>25</v>
      </c>
      <c r="C24" s="11">
        <f>C25+C27</f>
        <v>24950</v>
      </c>
      <c r="D24" s="3"/>
      <c r="E24" s="11">
        <f>+E25+E27</f>
        <v>24950</v>
      </c>
    </row>
    <row r="25" spans="1:5" x14ac:dyDescent="0.25">
      <c r="A25" s="9" t="s">
        <v>26</v>
      </c>
      <c r="B25" s="9" t="s">
        <v>27</v>
      </c>
      <c r="C25" s="11">
        <f>C26</f>
        <v>14254</v>
      </c>
      <c r="D25" s="3"/>
      <c r="E25" s="11">
        <f>+E26</f>
        <v>14254</v>
      </c>
    </row>
    <row r="26" spans="1:5" ht="45" x14ac:dyDescent="0.25">
      <c r="A26" s="10" t="s">
        <v>28</v>
      </c>
      <c r="B26" s="10" t="s">
        <v>29</v>
      </c>
      <c r="C26" s="26">
        <v>14254</v>
      </c>
      <c r="D26" s="15"/>
      <c r="E26" s="26">
        <v>14254</v>
      </c>
    </row>
    <row r="27" spans="1:5" x14ac:dyDescent="0.25">
      <c r="A27" s="9" t="s">
        <v>30</v>
      </c>
      <c r="B27" s="9" t="s">
        <v>31</v>
      </c>
      <c r="C27" s="11">
        <f>C28</f>
        <v>10696</v>
      </c>
      <c r="D27" s="3"/>
      <c r="E27" s="11">
        <f>+E28</f>
        <v>10696</v>
      </c>
    </row>
    <row r="28" spans="1:5" ht="45" x14ac:dyDescent="0.25">
      <c r="A28" s="10" t="s">
        <v>32</v>
      </c>
      <c r="B28" s="10" t="s">
        <v>33</v>
      </c>
      <c r="C28" s="26">
        <v>10696</v>
      </c>
      <c r="D28" s="15"/>
      <c r="E28" s="26">
        <v>10696</v>
      </c>
    </row>
    <row r="29" spans="1:5" x14ac:dyDescent="0.25">
      <c r="A29" s="9"/>
      <c r="B29" s="3" t="s">
        <v>34</v>
      </c>
      <c r="C29" s="11">
        <f>C30</f>
        <v>45150.21</v>
      </c>
      <c r="D29" s="11">
        <f>D30</f>
        <v>9011.0981300000003</v>
      </c>
      <c r="E29" s="11">
        <f>+E30</f>
        <v>54161.308129999998</v>
      </c>
    </row>
    <row r="30" spans="1:5" ht="52.5" x14ac:dyDescent="0.25">
      <c r="A30" s="2" t="s">
        <v>35</v>
      </c>
      <c r="B30" s="3" t="s">
        <v>36</v>
      </c>
      <c r="C30" s="11">
        <f>SUM(C31:C37)</f>
        <v>45150.21</v>
      </c>
      <c r="D30" s="11">
        <f>SUM(D31:D37)</f>
        <v>9011.0981300000003</v>
      </c>
      <c r="E30" s="11">
        <f>C30+D30</f>
        <v>54161.308129999998</v>
      </c>
    </row>
    <row r="31" spans="1:5" ht="78.75" x14ac:dyDescent="0.25">
      <c r="A31" s="10" t="s">
        <v>209</v>
      </c>
      <c r="B31" s="10" t="s">
        <v>210</v>
      </c>
      <c r="C31" s="24">
        <v>0.26</v>
      </c>
      <c r="D31" s="24">
        <f>7.97013+303.144+633.397-2+0.099+0.01</f>
        <v>942.62013000000013</v>
      </c>
      <c r="E31" s="24">
        <f>C31+D31</f>
        <v>942.88013000000012</v>
      </c>
    </row>
    <row r="32" spans="1:5" ht="78.75" x14ac:dyDescent="0.25">
      <c r="A32" s="16" t="s">
        <v>37</v>
      </c>
      <c r="B32" s="16" t="s">
        <v>38</v>
      </c>
      <c r="C32" s="27">
        <v>134.06</v>
      </c>
      <c r="D32" s="17"/>
      <c r="E32" s="27">
        <v>134.06299999999999</v>
      </c>
    </row>
    <row r="33" spans="1:5" ht="90" x14ac:dyDescent="0.25">
      <c r="A33" s="10" t="s">
        <v>39</v>
      </c>
      <c r="B33" s="10" t="s">
        <v>40</v>
      </c>
      <c r="C33" s="27">
        <v>1000</v>
      </c>
      <c r="D33" s="17"/>
      <c r="E33" s="27">
        <v>1000</v>
      </c>
    </row>
    <row r="34" spans="1:5" ht="22.5" x14ac:dyDescent="0.25">
      <c r="A34" s="10" t="s">
        <v>193</v>
      </c>
      <c r="B34" s="10" t="s">
        <v>194</v>
      </c>
      <c r="C34" s="27">
        <v>18.57</v>
      </c>
      <c r="D34" s="27">
        <v>170.41</v>
      </c>
      <c r="E34" s="27">
        <f>C34+D34</f>
        <v>188.98</v>
      </c>
    </row>
    <row r="35" spans="1:5" ht="112.5" x14ac:dyDescent="0.25">
      <c r="A35" s="10" t="s">
        <v>201</v>
      </c>
      <c r="B35" s="10" t="s">
        <v>202</v>
      </c>
      <c r="C35" s="27">
        <v>6359.19</v>
      </c>
      <c r="D35" s="27"/>
      <c r="E35" s="27">
        <f>C35+D35</f>
        <v>6359.19</v>
      </c>
    </row>
    <row r="36" spans="1:5" ht="67.5" x14ac:dyDescent="0.25">
      <c r="A36" s="10" t="s">
        <v>195</v>
      </c>
      <c r="B36" s="10" t="s">
        <v>196</v>
      </c>
      <c r="C36" s="27">
        <v>37632.129999999997</v>
      </c>
      <c r="D36" s="27">
        <f>8822.708-303.144-633.397-0.099</f>
        <v>7886.0680000000002</v>
      </c>
      <c r="E36" s="27">
        <f>C36+D36</f>
        <v>45518.197999999997</v>
      </c>
    </row>
    <row r="37" spans="1:5" ht="90" x14ac:dyDescent="0.25">
      <c r="A37" s="10" t="s">
        <v>203</v>
      </c>
      <c r="B37" s="10" t="s">
        <v>204</v>
      </c>
      <c r="C37" s="27">
        <v>6</v>
      </c>
      <c r="D37" s="27">
        <v>12</v>
      </c>
      <c r="E37" s="27">
        <f>C37+D37</f>
        <v>18</v>
      </c>
    </row>
    <row r="38" spans="1:5" ht="21" x14ac:dyDescent="0.25">
      <c r="A38" s="2" t="s">
        <v>41</v>
      </c>
      <c r="B38" s="3" t="s">
        <v>42</v>
      </c>
      <c r="C38" s="11">
        <f>C39</f>
        <v>77021.894140000004</v>
      </c>
      <c r="D38" s="11">
        <f>D39</f>
        <v>639.1</v>
      </c>
      <c r="E38" s="11">
        <f>+E39</f>
        <v>77660.99414000001</v>
      </c>
    </row>
    <row r="39" spans="1:5" s="4" customFormat="1" ht="52.5" x14ac:dyDescent="0.2">
      <c r="A39" s="2" t="s">
        <v>43</v>
      </c>
      <c r="B39" s="3" t="s">
        <v>44</v>
      </c>
      <c r="C39" s="11">
        <f>C40+C43+C53+C56+C42+C41</f>
        <v>77021.894140000004</v>
      </c>
      <c r="D39" s="11">
        <f>D40+D43+D53+D56+D42+D41</f>
        <v>639.1</v>
      </c>
      <c r="E39" s="11">
        <f t="shared" ref="E39:E45" si="0">C39+D39</f>
        <v>77660.99414000001</v>
      </c>
    </row>
    <row r="40" spans="1:5" s="4" customFormat="1" ht="31.5" x14ac:dyDescent="0.2">
      <c r="A40" s="29" t="s">
        <v>96</v>
      </c>
      <c r="B40" s="30" t="s">
        <v>45</v>
      </c>
      <c r="C40" s="31">
        <v>23042.199999999997</v>
      </c>
      <c r="D40" s="31"/>
      <c r="E40" s="31">
        <f t="shared" si="0"/>
        <v>23042.199999999997</v>
      </c>
    </row>
    <row r="41" spans="1:5" s="4" customFormat="1" ht="31.5" x14ac:dyDescent="0.2">
      <c r="A41" s="29" t="s">
        <v>211</v>
      </c>
      <c r="B41" s="30" t="s">
        <v>212</v>
      </c>
      <c r="C41" s="31">
        <v>3000</v>
      </c>
      <c r="D41" s="31"/>
      <c r="E41" s="31">
        <f t="shared" si="0"/>
        <v>3000</v>
      </c>
    </row>
    <row r="42" spans="1:5" s="4" customFormat="1" ht="21" x14ac:dyDescent="0.2">
      <c r="A42" s="29" t="s">
        <v>205</v>
      </c>
      <c r="B42" s="30" t="s">
        <v>206</v>
      </c>
      <c r="C42" s="31">
        <v>480</v>
      </c>
      <c r="D42" s="31"/>
      <c r="E42" s="31">
        <f t="shared" si="0"/>
        <v>480</v>
      </c>
    </row>
    <row r="43" spans="1:5" s="4" customFormat="1" ht="31.5" x14ac:dyDescent="0.2">
      <c r="A43" s="29" t="s">
        <v>46</v>
      </c>
      <c r="B43" s="30" t="s">
        <v>47</v>
      </c>
      <c r="C43" s="33">
        <f>SUM(C44:C52)</f>
        <v>42984.774140000001</v>
      </c>
      <c r="D43" s="33">
        <f>SUM(D44:D52)</f>
        <v>639.1</v>
      </c>
      <c r="E43" s="33">
        <f t="shared" si="0"/>
        <v>43623.87414</v>
      </c>
    </row>
    <row r="44" spans="1:5" ht="22.5" x14ac:dyDescent="0.25">
      <c r="A44" s="10" t="s">
        <v>48</v>
      </c>
      <c r="B44" s="10" t="s">
        <v>177</v>
      </c>
      <c r="C44" s="27">
        <v>1981.9</v>
      </c>
      <c r="D44" s="24">
        <v>639.1</v>
      </c>
      <c r="E44" s="24">
        <f t="shared" si="0"/>
        <v>2621</v>
      </c>
    </row>
    <row r="45" spans="1:5" ht="22.5" x14ac:dyDescent="0.25">
      <c r="A45" s="10" t="s">
        <v>48</v>
      </c>
      <c r="B45" s="10" t="s">
        <v>178</v>
      </c>
      <c r="C45" s="27">
        <v>512.63</v>
      </c>
      <c r="D45" s="24"/>
      <c r="E45" s="27">
        <f t="shared" si="0"/>
        <v>512.63</v>
      </c>
    </row>
    <row r="46" spans="1:5" ht="22.5" x14ac:dyDescent="0.25">
      <c r="A46" s="10" t="s">
        <v>48</v>
      </c>
      <c r="B46" s="10" t="s">
        <v>179</v>
      </c>
      <c r="C46" s="27">
        <v>1020.4</v>
      </c>
      <c r="D46" s="24"/>
      <c r="E46" s="27">
        <v>1020.4</v>
      </c>
    </row>
    <row r="47" spans="1:5" ht="22.5" x14ac:dyDescent="0.25">
      <c r="A47" s="10" t="s">
        <v>48</v>
      </c>
      <c r="B47" s="10" t="s">
        <v>180</v>
      </c>
      <c r="C47" s="27">
        <v>896.9</v>
      </c>
      <c r="D47" s="24"/>
      <c r="E47" s="27">
        <v>896.9</v>
      </c>
    </row>
    <row r="48" spans="1:5" ht="22.5" x14ac:dyDescent="0.25">
      <c r="A48" s="10" t="s">
        <v>48</v>
      </c>
      <c r="B48" s="10" t="s">
        <v>182</v>
      </c>
      <c r="C48" s="27">
        <v>158.81</v>
      </c>
      <c r="D48" s="24"/>
      <c r="E48" s="27">
        <v>158.81</v>
      </c>
    </row>
    <row r="49" spans="1:7" ht="22.5" x14ac:dyDescent="0.25">
      <c r="A49" s="10" t="s">
        <v>48</v>
      </c>
      <c r="B49" s="10" t="s">
        <v>185</v>
      </c>
      <c r="C49" s="27">
        <v>8000</v>
      </c>
      <c r="D49" s="24"/>
      <c r="E49" s="27">
        <f>C49+D49</f>
        <v>8000</v>
      </c>
    </row>
    <row r="50" spans="1:7" x14ac:dyDescent="0.25">
      <c r="A50" s="10" t="s">
        <v>48</v>
      </c>
      <c r="B50" s="10" t="s">
        <v>190</v>
      </c>
      <c r="C50" s="27">
        <v>12064.77</v>
      </c>
      <c r="D50" s="24"/>
      <c r="E50" s="27">
        <f>C50+D50</f>
        <v>12064.77</v>
      </c>
    </row>
    <row r="51" spans="1:7" ht="33.75" x14ac:dyDescent="0.25">
      <c r="A51" s="10" t="s">
        <v>165</v>
      </c>
      <c r="B51" s="10" t="s">
        <v>187</v>
      </c>
      <c r="C51" s="27">
        <v>8000</v>
      </c>
      <c r="D51" s="13"/>
      <c r="E51" s="27">
        <f t="shared" ref="E51:E52" si="1">C51+D51</f>
        <v>8000</v>
      </c>
    </row>
    <row r="52" spans="1:7" ht="67.5" x14ac:dyDescent="0.25">
      <c r="A52" s="38">
        <v>6.1120220216100004E+19</v>
      </c>
      <c r="B52" s="10" t="s">
        <v>186</v>
      </c>
      <c r="C52" s="27">
        <v>10349.36414</v>
      </c>
      <c r="D52" s="24"/>
      <c r="E52" s="27">
        <f t="shared" si="1"/>
        <v>10349.36414</v>
      </c>
    </row>
    <row r="53" spans="1:7" ht="31.5" x14ac:dyDescent="0.25">
      <c r="A53" s="2" t="s">
        <v>50</v>
      </c>
      <c r="B53" s="3" t="s">
        <v>51</v>
      </c>
      <c r="C53" s="11">
        <f>SUM(C54:C55)</f>
        <v>349.91999999999996</v>
      </c>
      <c r="D53" s="11">
        <f>SUM(D54:D55)</f>
        <v>0</v>
      </c>
      <c r="E53" s="11">
        <f>SUM(E54:E55)</f>
        <v>349.91999999999996</v>
      </c>
    </row>
    <row r="54" spans="1:7" ht="45" x14ac:dyDescent="0.25">
      <c r="A54" s="10" t="s">
        <v>52</v>
      </c>
      <c r="B54" s="10" t="s">
        <v>183</v>
      </c>
      <c r="C54" s="27">
        <v>3.52</v>
      </c>
      <c r="D54" s="27"/>
      <c r="E54" s="27">
        <v>3.52</v>
      </c>
    </row>
    <row r="55" spans="1:7" ht="61.5" customHeight="1" x14ac:dyDescent="0.25">
      <c r="A55" s="10" t="s">
        <v>54</v>
      </c>
      <c r="B55" s="10" t="s">
        <v>191</v>
      </c>
      <c r="C55" s="27">
        <v>346.4</v>
      </c>
      <c r="D55" s="27"/>
      <c r="E55" s="27">
        <f>C55+D55</f>
        <v>346.4</v>
      </c>
    </row>
    <row r="56" spans="1:7" s="20" customFormat="1" x14ac:dyDescent="0.25">
      <c r="A56" s="2" t="s">
        <v>55</v>
      </c>
      <c r="B56" s="3" t="s">
        <v>56</v>
      </c>
      <c r="C56" s="35">
        <f>C57</f>
        <v>7165</v>
      </c>
      <c r="D56" s="35">
        <f>SUM(D57)</f>
        <v>0</v>
      </c>
      <c r="E56" s="35">
        <f>E57</f>
        <v>7165</v>
      </c>
    </row>
    <row r="57" spans="1:7" ht="33.75" x14ac:dyDescent="0.25">
      <c r="A57" s="10" t="s">
        <v>57</v>
      </c>
      <c r="B57" s="10" t="s">
        <v>58</v>
      </c>
      <c r="C57" s="24">
        <v>7165</v>
      </c>
      <c r="D57" s="24"/>
      <c r="E57" s="24">
        <f>C57+D57</f>
        <v>7165</v>
      </c>
    </row>
    <row r="58" spans="1:7" x14ac:dyDescent="0.25">
      <c r="A58" s="2"/>
      <c r="B58" s="2" t="s">
        <v>59</v>
      </c>
      <c r="C58" s="11">
        <f>C12+C38</f>
        <v>165030.54414000001</v>
      </c>
      <c r="D58" s="11">
        <f>D12+D38</f>
        <v>9650.1981300000007</v>
      </c>
      <c r="E58" s="11">
        <f>C58+D58</f>
        <v>174680.74227000002</v>
      </c>
      <c r="G58" s="18"/>
    </row>
  </sheetData>
  <mergeCells count="10">
    <mergeCell ref="D1:E1"/>
    <mergeCell ref="D2:E2"/>
    <mergeCell ref="C3:E3"/>
    <mergeCell ref="C4:E4"/>
    <mergeCell ref="C5:E5"/>
    <mergeCell ref="A10:E10"/>
    <mergeCell ref="C7:E7"/>
    <mergeCell ref="C8:E8"/>
    <mergeCell ref="C6:E6"/>
    <mergeCell ref="D9:E9"/>
  </mergeCells>
  <pageMargins left="0.70866141732283472" right="0" top="0.55118110236220474" bottom="0.55118110236220474" header="0.31496062992125984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1"/>
  <sheetViews>
    <sheetView view="pageBreakPreview" zoomScaleSheetLayoutView="100" workbookViewId="0">
      <selection activeCell="E61" sqref="E61"/>
    </sheetView>
  </sheetViews>
  <sheetFormatPr defaultRowHeight="15" x14ac:dyDescent="0.25"/>
  <cols>
    <col min="1" max="1" width="18.7109375" style="8" customWidth="1"/>
    <col min="2" max="2" width="31.28515625" customWidth="1"/>
    <col min="3" max="4" width="12.5703125" style="28" customWidth="1"/>
    <col min="5" max="5" width="14" style="28" customWidth="1"/>
    <col min="6" max="6" width="6" customWidth="1"/>
  </cols>
  <sheetData>
    <row r="1" spans="1:5" x14ac:dyDescent="0.25">
      <c r="C1" s="36"/>
      <c r="D1" s="71" t="s">
        <v>0</v>
      </c>
      <c r="E1" s="71"/>
    </row>
    <row r="2" spans="1:5" x14ac:dyDescent="0.25">
      <c r="C2" s="36"/>
      <c r="D2" s="71" t="s">
        <v>1</v>
      </c>
      <c r="E2" s="71"/>
    </row>
    <row r="3" spans="1:5" x14ac:dyDescent="0.25">
      <c r="C3" s="71" t="s">
        <v>2</v>
      </c>
      <c r="D3" s="71"/>
      <c r="E3" s="71"/>
    </row>
    <row r="4" spans="1:5" x14ac:dyDescent="0.25">
      <c r="C4" s="71" t="s">
        <v>274</v>
      </c>
      <c r="D4" s="71"/>
      <c r="E4" s="71"/>
    </row>
    <row r="5" spans="1:5" x14ac:dyDescent="0.25">
      <c r="A5" s="7"/>
      <c r="B5" s="1"/>
      <c r="C5" s="71" t="s">
        <v>277</v>
      </c>
      <c r="D5" s="71"/>
      <c r="E5" s="71"/>
    </row>
    <row r="6" spans="1:5" x14ac:dyDescent="0.25">
      <c r="A6" s="7"/>
      <c r="B6" s="1"/>
      <c r="C6" s="70" t="s">
        <v>275</v>
      </c>
      <c r="D6" s="70"/>
      <c r="E6" s="70"/>
    </row>
    <row r="7" spans="1:5" x14ac:dyDescent="0.25">
      <c r="A7" s="7"/>
      <c r="B7" s="1"/>
      <c r="C7" s="70" t="s">
        <v>273</v>
      </c>
      <c r="D7" s="70"/>
      <c r="E7" s="70"/>
    </row>
    <row r="8" spans="1:5" x14ac:dyDescent="0.25">
      <c r="A8" s="7"/>
      <c r="B8" s="1"/>
      <c r="C8" s="71" t="s">
        <v>276</v>
      </c>
      <c r="D8" s="71"/>
      <c r="E8" s="71"/>
    </row>
    <row r="9" spans="1:5" x14ac:dyDescent="0.25">
      <c r="B9" s="1"/>
      <c r="C9" s="36"/>
      <c r="D9" s="71" t="s">
        <v>278</v>
      </c>
      <c r="E9" s="71"/>
    </row>
    <row r="10" spans="1:5" x14ac:dyDescent="0.25">
      <c r="B10" s="1"/>
      <c r="C10" s="21"/>
      <c r="D10" s="21"/>
      <c r="E10" s="22"/>
    </row>
    <row r="11" spans="1:5" ht="15" customHeight="1" x14ac:dyDescent="0.25">
      <c r="A11" s="72" t="s">
        <v>279</v>
      </c>
      <c r="B11" s="72"/>
      <c r="C11" s="72"/>
      <c r="D11" s="72"/>
      <c r="E11" s="72"/>
    </row>
    <row r="12" spans="1:5" ht="21" customHeight="1" x14ac:dyDescent="0.25">
      <c r="A12" s="73"/>
      <c r="B12" s="73"/>
      <c r="C12" s="73"/>
      <c r="D12" s="73"/>
      <c r="E12" s="73"/>
    </row>
    <row r="13" spans="1:5" ht="63" x14ac:dyDescent="0.25">
      <c r="A13" s="3" t="s">
        <v>3</v>
      </c>
      <c r="B13" s="3" t="s">
        <v>4</v>
      </c>
      <c r="C13" s="11" t="s">
        <v>60</v>
      </c>
      <c r="D13" s="11" t="s">
        <v>184</v>
      </c>
      <c r="E13" s="11" t="s">
        <v>60</v>
      </c>
    </row>
    <row r="14" spans="1:5" ht="21" x14ac:dyDescent="0.25">
      <c r="A14" s="9"/>
      <c r="B14" s="3" t="s">
        <v>5</v>
      </c>
      <c r="C14" s="11">
        <f>C15+C31</f>
        <v>88008651.280000001</v>
      </c>
      <c r="D14" s="11">
        <f>+D15+D31</f>
        <v>9011099.9900000021</v>
      </c>
      <c r="E14" s="11">
        <f>+E15+E31</f>
        <v>97019751.270000011</v>
      </c>
    </row>
    <row r="15" spans="1:5" x14ac:dyDescent="0.25">
      <c r="A15" s="9"/>
      <c r="B15" s="3" t="s">
        <v>6</v>
      </c>
      <c r="C15" s="11">
        <f>C16+C19+C22+C24+C26</f>
        <v>42858438.090000004</v>
      </c>
      <c r="D15" s="11">
        <f>+D16+D19+D22+D24+D26</f>
        <v>0</v>
      </c>
      <c r="E15" s="11">
        <f>+E16+E19+E22+E24+E26</f>
        <v>42858438.090000004</v>
      </c>
    </row>
    <row r="16" spans="1:5" ht="27" customHeight="1" x14ac:dyDescent="0.25">
      <c r="A16" s="2" t="s">
        <v>7</v>
      </c>
      <c r="B16" s="3" t="s">
        <v>8</v>
      </c>
      <c r="C16" s="11">
        <f>SUM(C17:C18)</f>
        <v>6322900</v>
      </c>
      <c r="D16" s="11">
        <f>SUM(D17:D18)</f>
        <v>0</v>
      </c>
      <c r="E16" s="11">
        <f>SUM(E17:E18)</f>
        <v>6322900</v>
      </c>
    </row>
    <row r="17" spans="1:5" ht="90" x14ac:dyDescent="0.25">
      <c r="A17" s="10" t="s">
        <v>9</v>
      </c>
      <c r="B17" s="10" t="s">
        <v>10</v>
      </c>
      <c r="C17" s="23">
        <v>5763658.5</v>
      </c>
      <c r="D17" s="23"/>
      <c r="E17" s="23">
        <v>5763658.5</v>
      </c>
    </row>
    <row r="18" spans="1:5" ht="90" x14ac:dyDescent="0.25">
      <c r="A18" s="10" t="s">
        <v>207</v>
      </c>
      <c r="B18" s="10" t="s">
        <v>208</v>
      </c>
      <c r="C18" s="23">
        <v>559241.5</v>
      </c>
      <c r="D18" s="23"/>
      <c r="E18" s="23">
        <f>C18+D18</f>
        <v>559241.5</v>
      </c>
    </row>
    <row r="19" spans="1:5" ht="31.5" x14ac:dyDescent="0.25">
      <c r="A19" s="2" t="s">
        <v>11</v>
      </c>
      <c r="B19" s="3" t="s">
        <v>12</v>
      </c>
      <c r="C19" s="11">
        <f>SUM(C20:C21)</f>
        <v>5145000</v>
      </c>
      <c r="D19" s="11"/>
      <c r="E19" s="11">
        <f>SUM(E20:E21)</f>
        <v>5145000</v>
      </c>
    </row>
    <row r="20" spans="1:5" ht="78.75" x14ac:dyDescent="0.25">
      <c r="A20" s="10" t="s">
        <v>13</v>
      </c>
      <c r="B20" s="10" t="s">
        <v>14</v>
      </c>
      <c r="C20" s="24">
        <v>2500000</v>
      </c>
      <c r="D20" s="24"/>
      <c r="E20" s="24">
        <v>2500000</v>
      </c>
    </row>
    <row r="21" spans="1:5" ht="90" x14ac:dyDescent="0.25">
      <c r="A21" s="10" t="s">
        <v>15</v>
      </c>
      <c r="B21" s="10" t="s">
        <v>16</v>
      </c>
      <c r="C21" s="24">
        <v>2645000</v>
      </c>
      <c r="D21" s="24"/>
      <c r="E21" s="24">
        <v>2645000</v>
      </c>
    </row>
    <row r="22" spans="1:5" ht="21" x14ac:dyDescent="0.25">
      <c r="A22" s="2" t="s">
        <v>17</v>
      </c>
      <c r="B22" s="3" t="s">
        <v>18</v>
      </c>
      <c r="C22" s="11">
        <f>C23</f>
        <v>1991538.09</v>
      </c>
      <c r="D22" s="11">
        <f>D23</f>
        <v>0</v>
      </c>
      <c r="E22" s="11">
        <f>+E23</f>
        <v>1991538.09</v>
      </c>
    </row>
    <row r="23" spans="1:5" ht="22.5" x14ac:dyDescent="0.25">
      <c r="A23" s="10" t="s">
        <v>19</v>
      </c>
      <c r="B23" s="10" t="s">
        <v>18</v>
      </c>
      <c r="C23" s="25">
        <v>1991538.09</v>
      </c>
      <c r="D23" s="25"/>
      <c r="E23" s="25">
        <f>C23+D23</f>
        <v>1991538.09</v>
      </c>
    </row>
    <row r="24" spans="1:5" ht="21" x14ac:dyDescent="0.25">
      <c r="A24" s="2" t="s">
        <v>20</v>
      </c>
      <c r="B24" s="3" t="s">
        <v>21</v>
      </c>
      <c r="C24" s="11">
        <v>4449000</v>
      </c>
      <c r="D24" s="11"/>
      <c r="E24" s="11">
        <f>+E25</f>
        <v>4449000</v>
      </c>
    </row>
    <row r="25" spans="1:5" ht="56.25" x14ac:dyDescent="0.25">
      <c r="A25" s="10" t="s">
        <v>22</v>
      </c>
      <c r="B25" s="10" t="s">
        <v>23</v>
      </c>
      <c r="C25" s="23">
        <v>4449000</v>
      </c>
      <c r="D25" s="23"/>
      <c r="E25" s="23">
        <v>4449000</v>
      </c>
    </row>
    <row r="26" spans="1:5" ht="21" x14ac:dyDescent="0.25">
      <c r="A26" s="2" t="s">
        <v>24</v>
      </c>
      <c r="B26" s="3" t="s">
        <v>25</v>
      </c>
      <c r="C26" s="11">
        <v>24950000</v>
      </c>
      <c r="D26" s="11"/>
      <c r="E26" s="11">
        <f>+E27+E29</f>
        <v>24950000</v>
      </c>
    </row>
    <row r="27" spans="1:5" ht="22.5" x14ac:dyDescent="0.25">
      <c r="A27" s="9" t="s">
        <v>26</v>
      </c>
      <c r="B27" s="9" t="s">
        <v>27</v>
      </c>
      <c r="C27" s="11">
        <v>14254000</v>
      </c>
      <c r="D27" s="11"/>
      <c r="E27" s="11">
        <f>+E28</f>
        <v>14254000</v>
      </c>
    </row>
    <row r="28" spans="1:5" ht="45" x14ac:dyDescent="0.25">
      <c r="A28" s="10" t="s">
        <v>28</v>
      </c>
      <c r="B28" s="10" t="s">
        <v>29</v>
      </c>
      <c r="C28" s="26">
        <v>14254000</v>
      </c>
      <c r="D28" s="26"/>
      <c r="E28" s="26">
        <v>14254000</v>
      </c>
    </row>
    <row r="29" spans="1:5" ht="22.5" x14ac:dyDescent="0.25">
      <c r="A29" s="9" t="s">
        <v>30</v>
      </c>
      <c r="B29" s="9" t="s">
        <v>31</v>
      </c>
      <c r="C29" s="11">
        <v>10696000</v>
      </c>
      <c r="D29" s="11"/>
      <c r="E29" s="11">
        <f>+E30</f>
        <v>10696000</v>
      </c>
    </row>
    <row r="30" spans="1:5" ht="45" x14ac:dyDescent="0.25">
      <c r="A30" s="10" t="s">
        <v>32</v>
      </c>
      <c r="B30" s="10" t="s">
        <v>33</v>
      </c>
      <c r="C30" s="26">
        <v>10696000</v>
      </c>
      <c r="D30" s="26"/>
      <c r="E30" s="26">
        <v>10696000</v>
      </c>
    </row>
    <row r="31" spans="1:5" x14ac:dyDescent="0.25">
      <c r="A31" s="9"/>
      <c r="B31" s="3" t="s">
        <v>34</v>
      </c>
      <c r="C31" s="11">
        <f>C32</f>
        <v>45150213.189999998</v>
      </c>
      <c r="D31" s="11">
        <f>D32</f>
        <v>9011099.9900000021</v>
      </c>
      <c r="E31" s="11">
        <f>C31+D31</f>
        <v>54161313.18</v>
      </c>
    </row>
    <row r="32" spans="1:5" ht="52.5" x14ac:dyDescent="0.25">
      <c r="A32" s="2" t="s">
        <v>35</v>
      </c>
      <c r="B32" s="3" t="s">
        <v>36</v>
      </c>
      <c r="C32" s="11">
        <f>SUM(C33:C39)</f>
        <v>45150213.189999998</v>
      </c>
      <c r="D32" s="11">
        <f>SUM(D33:D39)</f>
        <v>9011099.9900000021</v>
      </c>
      <c r="E32" s="11">
        <f>C32+D32</f>
        <v>54161313.18</v>
      </c>
    </row>
    <row r="33" spans="1:5" ht="78.75" x14ac:dyDescent="0.25">
      <c r="A33" s="10" t="s">
        <v>209</v>
      </c>
      <c r="B33" s="10" t="s">
        <v>210</v>
      </c>
      <c r="C33" s="24">
        <v>260.11</v>
      </c>
      <c r="D33" s="24">
        <f>7970.13+303144.51+633397.26-2000+99+10</f>
        <v>942620.9</v>
      </c>
      <c r="E33" s="24">
        <f>C33+D33</f>
        <v>942881.01</v>
      </c>
    </row>
    <row r="34" spans="1:5" ht="67.5" x14ac:dyDescent="0.25">
      <c r="A34" s="16" t="s">
        <v>37</v>
      </c>
      <c r="B34" s="16" t="s">
        <v>38</v>
      </c>
      <c r="C34" s="27">
        <v>134063</v>
      </c>
      <c r="D34" s="27"/>
      <c r="E34" s="27">
        <v>134063</v>
      </c>
    </row>
    <row r="35" spans="1:5" ht="78.75" x14ac:dyDescent="0.25">
      <c r="A35" s="10" t="s">
        <v>39</v>
      </c>
      <c r="B35" s="10" t="s">
        <v>40</v>
      </c>
      <c r="C35" s="27">
        <v>1000000</v>
      </c>
      <c r="D35" s="27"/>
      <c r="E35" s="27">
        <v>1000000</v>
      </c>
    </row>
    <row r="36" spans="1:5" ht="22.5" x14ac:dyDescent="0.25">
      <c r="A36" s="10" t="s">
        <v>193</v>
      </c>
      <c r="B36" s="10" t="s">
        <v>194</v>
      </c>
      <c r="C36" s="27">
        <v>18567.45</v>
      </c>
      <c r="D36" s="27">
        <v>170410.89</v>
      </c>
      <c r="E36" s="27">
        <f>C36+D36</f>
        <v>188978.34000000003</v>
      </c>
    </row>
    <row r="37" spans="1:5" ht="101.25" x14ac:dyDescent="0.25">
      <c r="A37" s="10" t="s">
        <v>201</v>
      </c>
      <c r="B37" s="10" t="s">
        <v>202</v>
      </c>
      <c r="C37" s="27">
        <v>6359190.8300000001</v>
      </c>
      <c r="D37" s="27"/>
      <c r="E37" s="27">
        <f>C37+D37</f>
        <v>6359190.8300000001</v>
      </c>
    </row>
    <row r="38" spans="1:5" ht="56.25" x14ac:dyDescent="0.25">
      <c r="A38" s="10" t="s">
        <v>195</v>
      </c>
      <c r="B38" s="10" t="s">
        <v>196</v>
      </c>
      <c r="C38" s="27">
        <v>37632131.799999997</v>
      </c>
      <c r="D38" s="27">
        <f>8822708.97-303144.51-633397.26-99</f>
        <v>7886068.2000000011</v>
      </c>
      <c r="E38" s="27">
        <f>C38+D38</f>
        <v>45518200</v>
      </c>
    </row>
    <row r="39" spans="1:5" ht="90" x14ac:dyDescent="0.25">
      <c r="A39" s="10" t="s">
        <v>203</v>
      </c>
      <c r="B39" s="10" t="s">
        <v>204</v>
      </c>
      <c r="C39" s="27">
        <v>6000</v>
      </c>
      <c r="D39" s="27">
        <v>12000</v>
      </c>
      <c r="E39" s="27">
        <f>C39+D39</f>
        <v>18000</v>
      </c>
    </row>
    <row r="40" spans="1:5" ht="21" x14ac:dyDescent="0.25">
      <c r="A40" s="2" t="s">
        <v>41</v>
      </c>
      <c r="B40" s="3" t="s">
        <v>42</v>
      </c>
      <c r="C40" s="11">
        <f>C41</f>
        <v>77021892.060000002</v>
      </c>
      <c r="D40" s="11">
        <f>+D41</f>
        <v>639100</v>
      </c>
      <c r="E40" s="11">
        <f>+E41</f>
        <v>77660992.060000002</v>
      </c>
    </row>
    <row r="41" spans="1:5" s="4" customFormat="1" ht="42" x14ac:dyDescent="0.2">
      <c r="A41" s="2" t="s">
        <v>43</v>
      </c>
      <c r="B41" s="3" t="s">
        <v>44</v>
      </c>
      <c r="C41" s="11">
        <f>C42+C43+C44+C45+C55+C58</f>
        <v>77021892.060000002</v>
      </c>
      <c r="D41" s="11">
        <f>D42+D43+D44+D45+D55+D58</f>
        <v>639100</v>
      </c>
      <c r="E41" s="11">
        <f>+E42+E45+E55+E58+E44+E43</f>
        <v>77660992.060000002</v>
      </c>
    </row>
    <row r="42" spans="1:5" s="4" customFormat="1" ht="31.5" x14ac:dyDescent="0.2">
      <c r="A42" s="29" t="s">
        <v>96</v>
      </c>
      <c r="B42" s="30" t="s">
        <v>45</v>
      </c>
      <c r="C42" s="31">
        <v>23042200</v>
      </c>
      <c r="D42" s="31">
        <v>0</v>
      </c>
      <c r="E42" s="31">
        <f>5440900+17601300</f>
        <v>23042200</v>
      </c>
    </row>
    <row r="43" spans="1:5" s="4" customFormat="1" ht="31.5" x14ac:dyDescent="0.2">
      <c r="A43" s="29" t="s">
        <v>211</v>
      </c>
      <c r="B43" s="30" t="s">
        <v>212</v>
      </c>
      <c r="C43" s="31">
        <v>3000000</v>
      </c>
      <c r="D43" s="31"/>
      <c r="E43" s="31">
        <f>C43+D43</f>
        <v>3000000</v>
      </c>
    </row>
    <row r="44" spans="1:5" s="4" customFormat="1" ht="21" x14ac:dyDescent="0.2">
      <c r="A44" s="29" t="s">
        <v>205</v>
      </c>
      <c r="B44" s="30" t="s">
        <v>206</v>
      </c>
      <c r="C44" s="31">
        <v>480000</v>
      </c>
      <c r="D44" s="31"/>
      <c r="E44" s="31">
        <f>C44+D44</f>
        <v>480000</v>
      </c>
    </row>
    <row r="45" spans="1:5" s="4" customFormat="1" ht="31.5" x14ac:dyDescent="0.2">
      <c r="A45" s="29" t="s">
        <v>46</v>
      </c>
      <c r="B45" s="30" t="s">
        <v>47</v>
      </c>
      <c r="C45" s="33">
        <f>SUM(C46:C54)</f>
        <v>42984772.060000002</v>
      </c>
      <c r="D45" s="33">
        <f>SUM(D46:D54)</f>
        <v>639100</v>
      </c>
      <c r="E45" s="33">
        <f>C45+D45</f>
        <v>43623872.060000002</v>
      </c>
    </row>
    <row r="46" spans="1:5" ht="22.5" x14ac:dyDescent="0.25">
      <c r="A46" s="10" t="s">
        <v>48</v>
      </c>
      <c r="B46" s="10" t="s">
        <v>49</v>
      </c>
      <c r="C46" s="24">
        <v>1981900</v>
      </c>
      <c r="D46" s="24">
        <v>639100</v>
      </c>
      <c r="E46" s="24">
        <v>1981900</v>
      </c>
    </row>
    <row r="47" spans="1:5" ht="22.5" x14ac:dyDescent="0.25">
      <c r="A47" s="10" t="s">
        <v>48</v>
      </c>
      <c r="B47" s="10" t="s">
        <v>49</v>
      </c>
      <c r="C47" s="27">
        <v>512631.43</v>
      </c>
      <c r="D47" s="24"/>
      <c r="E47" s="27">
        <f>C47+D47</f>
        <v>512631.43</v>
      </c>
    </row>
    <row r="48" spans="1:5" ht="22.5" x14ac:dyDescent="0.25">
      <c r="A48" s="10" t="s">
        <v>48</v>
      </c>
      <c r="B48" s="10" t="s">
        <v>49</v>
      </c>
      <c r="C48" s="24">
        <v>1020400</v>
      </c>
      <c r="D48" s="24"/>
      <c r="E48" s="24">
        <v>1020400</v>
      </c>
    </row>
    <row r="49" spans="1:6" ht="22.5" x14ac:dyDescent="0.25">
      <c r="A49" s="10" t="s">
        <v>48</v>
      </c>
      <c r="B49" s="10" t="s">
        <v>49</v>
      </c>
      <c r="C49" s="24">
        <v>896900</v>
      </c>
      <c r="D49" s="24"/>
      <c r="E49" s="24">
        <v>896900</v>
      </c>
    </row>
    <row r="50" spans="1:6" ht="22.5" x14ac:dyDescent="0.25">
      <c r="A50" s="10" t="s">
        <v>48</v>
      </c>
      <c r="B50" s="10" t="s">
        <v>49</v>
      </c>
      <c r="C50" s="24">
        <v>158810</v>
      </c>
      <c r="D50" s="24"/>
      <c r="E50" s="24">
        <v>158810</v>
      </c>
    </row>
    <row r="51" spans="1:6" ht="22.5" x14ac:dyDescent="0.25">
      <c r="A51" s="10" t="s">
        <v>48</v>
      </c>
      <c r="B51" s="10" t="s">
        <v>49</v>
      </c>
      <c r="C51" s="24">
        <v>8000000</v>
      </c>
      <c r="D51" s="24"/>
      <c r="E51" s="24">
        <f>C51+D51</f>
        <v>8000000</v>
      </c>
    </row>
    <row r="52" spans="1:6" ht="22.5" x14ac:dyDescent="0.25">
      <c r="A52" s="10" t="s">
        <v>48</v>
      </c>
      <c r="B52" s="10" t="s">
        <v>49</v>
      </c>
      <c r="C52" s="24">
        <v>12064766.49</v>
      </c>
      <c r="D52" s="24"/>
      <c r="E52" s="24">
        <f>C52+D52</f>
        <v>12064766.49</v>
      </c>
    </row>
    <row r="53" spans="1:6" ht="33.75" x14ac:dyDescent="0.25">
      <c r="A53" s="10" t="s">
        <v>165</v>
      </c>
      <c r="B53" s="10" t="s">
        <v>166</v>
      </c>
      <c r="C53" s="24">
        <v>8000000</v>
      </c>
      <c r="D53" s="24"/>
      <c r="E53" s="24">
        <v>8000000</v>
      </c>
    </row>
    <row r="54" spans="1:6" ht="56.25" x14ac:dyDescent="0.25">
      <c r="A54" s="10" t="s">
        <v>192</v>
      </c>
      <c r="B54" s="10" t="s">
        <v>186</v>
      </c>
      <c r="C54" s="27">
        <v>10349364.140000001</v>
      </c>
      <c r="D54" s="24"/>
      <c r="E54" s="27">
        <f t="shared" ref="E54" si="0">C54+D54</f>
        <v>10349364.140000001</v>
      </c>
    </row>
    <row r="55" spans="1:6" ht="31.5" x14ac:dyDescent="0.25">
      <c r="A55" s="2" t="s">
        <v>50</v>
      </c>
      <c r="B55" s="3" t="s">
        <v>51</v>
      </c>
      <c r="C55" s="11">
        <v>349920</v>
      </c>
      <c r="D55" s="11">
        <f>SUM(D56:D57)</f>
        <v>0</v>
      </c>
      <c r="E55" s="11">
        <f>C55+D55</f>
        <v>349920</v>
      </c>
    </row>
    <row r="56" spans="1:6" ht="33.75" x14ac:dyDescent="0.25">
      <c r="A56" s="10" t="s">
        <v>52</v>
      </c>
      <c r="B56" s="10" t="s">
        <v>53</v>
      </c>
      <c r="C56" s="27">
        <v>3520</v>
      </c>
      <c r="D56" s="27"/>
      <c r="E56" s="27">
        <v>3520</v>
      </c>
    </row>
    <row r="57" spans="1:6" ht="56.25" x14ac:dyDescent="0.25">
      <c r="A57" s="10" t="s">
        <v>54</v>
      </c>
      <c r="B57" s="10" t="s">
        <v>191</v>
      </c>
      <c r="C57" s="27">
        <v>346400</v>
      </c>
      <c r="D57" s="27"/>
      <c r="E57" s="27">
        <f>C57+D57</f>
        <v>346400</v>
      </c>
    </row>
    <row r="58" spans="1:6" ht="21" x14ac:dyDescent="0.25">
      <c r="A58" s="2" t="s">
        <v>55</v>
      </c>
      <c r="B58" s="3" t="s">
        <v>56</v>
      </c>
      <c r="C58" s="34">
        <f>C59</f>
        <v>7165000</v>
      </c>
      <c r="D58" s="34">
        <f>D59</f>
        <v>0</v>
      </c>
      <c r="E58" s="34">
        <f>C58+D58</f>
        <v>7165000</v>
      </c>
    </row>
    <row r="59" spans="1:6" ht="33.75" x14ac:dyDescent="0.25">
      <c r="A59" s="10" t="s">
        <v>57</v>
      </c>
      <c r="B59" s="10" t="s">
        <v>58</v>
      </c>
      <c r="C59" s="24">
        <v>7165000</v>
      </c>
      <c r="D59" s="24"/>
      <c r="E59" s="24">
        <f>C59+D59</f>
        <v>7165000</v>
      </c>
    </row>
    <row r="60" spans="1:6" x14ac:dyDescent="0.25">
      <c r="A60" s="2"/>
      <c r="B60" s="2" t="s">
        <v>59</v>
      </c>
      <c r="C60" s="11">
        <f>C14+C40</f>
        <v>165030543.34</v>
      </c>
      <c r="D60" s="11">
        <f>+D40+D14</f>
        <v>9650199.9900000021</v>
      </c>
      <c r="E60" s="11">
        <f>C60+D60</f>
        <v>174680743.33000001</v>
      </c>
      <c r="F60" s="18"/>
    </row>
    <row r="61" spans="1:6" x14ac:dyDescent="0.25">
      <c r="F61" s="5"/>
    </row>
  </sheetData>
  <mergeCells count="10">
    <mergeCell ref="D1:E1"/>
    <mergeCell ref="D2:E2"/>
    <mergeCell ref="C3:E3"/>
    <mergeCell ref="C4:E4"/>
    <mergeCell ref="D9:E9"/>
    <mergeCell ref="A11:E12"/>
    <mergeCell ref="C5:E5"/>
    <mergeCell ref="C6:E6"/>
    <mergeCell ref="C7:E7"/>
    <mergeCell ref="C8:E8"/>
  </mergeCells>
  <phoneticPr fontId="7" type="noConversion"/>
  <pageMargins left="0.78740157480314965" right="0.39370078740157483" top="0.39370078740157483" bottom="0.39370078740157483" header="0" footer="0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view="pageBreakPreview" topLeftCell="A4" zoomScaleSheetLayoutView="100" workbookViewId="0">
      <selection activeCell="C7" sqref="C7:E7"/>
    </sheetView>
  </sheetViews>
  <sheetFormatPr defaultRowHeight="15" x14ac:dyDescent="0.25"/>
  <cols>
    <col min="1" max="1" width="18.28515625" style="8" customWidth="1"/>
    <col min="2" max="2" width="29.140625" customWidth="1"/>
    <col min="3" max="3" width="14.85546875" style="28" customWidth="1"/>
    <col min="4" max="4" width="12.5703125" style="6" customWidth="1"/>
    <col min="5" max="5" width="15.140625" style="28" customWidth="1"/>
    <col min="7" max="7" width="12.85546875" bestFit="1" customWidth="1"/>
  </cols>
  <sheetData>
    <row r="1" spans="1:5" x14ac:dyDescent="0.25">
      <c r="C1" s="36"/>
      <c r="D1" s="71" t="s">
        <v>0</v>
      </c>
      <c r="E1" s="71"/>
    </row>
    <row r="2" spans="1:5" x14ac:dyDescent="0.25">
      <c r="C2" s="36"/>
      <c r="D2" s="71" t="s">
        <v>1</v>
      </c>
      <c r="E2" s="71"/>
    </row>
    <row r="3" spans="1:5" x14ac:dyDescent="0.25">
      <c r="C3" s="71" t="s">
        <v>2</v>
      </c>
      <c r="D3" s="71"/>
      <c r="E3" s="71"/>
    </row>
    <row r="4" spans="1:5" x14ac:dyDescent="0.25">
      <c r="A4" s="7"/>
      <c r="B4" s="1"/>
      <c r="C4" s="71" t="s">
        <v>274</v>
      </c>
      <c r="D4" s="71"/>
      <c r="E4" s="71"/>
    </row>
    <row r="5" spans="1:5" x14ac:dyDescent="0.25">
      <c r="A5" s="7"/>
      <c r="B5" s="1"/>
      <c r="C5" s="71" t="s">
        <v>277</v>
      </c>
      <c r="D5" s="71"/>
      <c r="E5" s="71"/>
    </row>
    <row r="6" spans="1:5" x14ac:dyDescent="0.25">
      <c r="A6" s="7"/>
      <c r="B6" s="1"/>
      <c r="C6" s="70" t="s">
        <v>275</v>
      </c>
      <c r="D6" s="70"/>
      <c r="E6" s="70"/>
    </row>
    <row r="7" spans="1:5" x14ac:dyDescent="0.25">
      <c r="A7" s="7"/>
      <c r="B7" s="1"/>
      <c r="C7" s="70" t="s">
        <v>273</v>
      </c>
      <c r="D7" s="70"/>
      <c r="E7" s="70"/>
    </row>
    <row r="8" spans="1:5" x14ac:dyDescent="0.25">
      <c r="A8" s="7"/>
      <c r="B8" s="1"/>
      <c r="C8" s="71" t="s">
        <v>276</v>
      </c>
      <c r="D8" s="71"/>
      <c r="E8" s="71"/>
    </row>
    <row r="9" spans="1:5" x14ac:dyDescent="0.25">
      <c r="B9" s="1"/>
      <c r="C9" s="36"/>
      <c r="D9" s="71" t="s">
        <v>278</v>
      </c>
      <c r="E9" s="71"/>
    </row>
    <row r="10" spans="1:5" ht="41.25" customHeight="1" x14ac:dyDescent="0.25">
      <c r="A10" s="69" t="s">
        <v>173</v>
      </c>
      <c r="B10" s="69"/>
      <c r="C10" s="69"/>
      <c r="D10" s="69"/>
      <c r="E10" s="69"/>
    </row>
    <row r="11" spans="1:5" ht="52.5" x14ac:dyDescent="0.25">
      <c r="A11" s="3" t="s">
        <v>3</v>
      </c>
      <c r="B11" s="3" t="s">
        <v>4</v>
      </c>
      <c r="C11" s="11" t="s">
        <v>163</v>
      </c>
      <c r="D11" s="3" t="s">
        <v>184</v>
      </c>
      <c r="E11" s="11" t="s">
        <v>163</v>
      </c>
    </row>
    <row r="12" spans="1:5" ht="21" x14ac:dyDescent="0.25">
      <c r="A12" s="2"/>
      <c r="B12" s="3" t="s">
        <v>5</v>
      </c>
      <c r="C12" s="11">
        <f>+C13+C28</f>
        <v>41773.863000000005</v>
      </c>
      <c r="D12" s="3"/>
      <c r="E12" s="11">
        <f>+E13+E28</f>
        <v>41773.863000000005</v>
      </c>
    </row>
    <row r="13" spans="1:5" x14ac:dyDescent="0.25">
      <c r="A13" s="2"/>
      <c r="B13" s="3" t="s">
        <v>6</v>
      </c>
      <c r="C13" s="11">
        <f>+C14+C16+C19+C21+C23</f>
        <v>40639.800000000003</v>
      </c>
      <c r="D13" s="3"/>
      <c r="E13" s="11">
        <f>+E14+E16+E19+E21+E23</f>
        <v>40639.800000000003</v>
      </c>
    </row>
    <row r="14" spans="1:5" ht="27" customHeight="1" x14ac:dyDescent="0.25">
      <c r="A14" s="2" t="s">
        <v>7</v>
      </c>
      <c r="B14" s="3" t="s">
        <v>8</v>
      </c>
      <c r="C14" s="11">
        <f>SUM(C15:C15)</f>
        <v>5494.5</v>
      </c>
      <c r="D14" s="3"/>
      <c r="E14" s="11">
        <f>SUM(E15:E15)</f>
        <v>5494.5</v>
      </c>
    </row>
    <row r="15" spans="1:5" ht="90" x14ac:dyDescent="0.25">
      <c r="A15" s="10" t="s">
        <v>9</v>
      </c>
      <c r="B15" s="10" t="s">
        <v>10</v>
      </c>
      <c r="C15" s="23">
        <v>5494.5</v>
      </c>
      <c r="D15" s="12"/>
      <c r="E15" s="23">
        <v>5494.5</v>
      </c>
    </row>
    <row r="16" spans="1:5" ht="31.5" x14ac:dyDescent="0.25">
      <c r="A16" s="2" t="s">
        <v>11</v>
      </c>
      <c r="B16" s="3" t="s">
        <v>12</v>
      </c>
      <c r="C16" s="11">
        <f>SUM(C17:C18)</f>
        <v>5460</v>
      </c>
      <c r="D16" s="3"/>
      <c r="E16" s="11">
        <f>SUM(E17:E18)</f>
        <v>5460</v>
      </c>
    </row>
    <row r="17" spans="1:5" ht="78.75" x14ac:dyDescent="0.25">
      <c r="A17" s="10" t="s">
        <v>13</v>
      </c>
      <c r="B17" s="10" t="s">
        <v>14</v>
      </c>
      <c r="C17" s="24">
        <v>2660</v>
      </c>
      <c r="D17" s="13"/>
      <c r="E17" s="24">
        <v>2660</v>
      </c>
    </row>
    <row r="18" spans="1:5" ht="90" x14ac:dyDescent="0.25">
      <c r="A18" s="10" t="s">
        <v>15</v>
      </c>
      <c r="B18" s="10" t="s">
        <v>16</v>
      </c>
      <c r="C18" s="24">
        <v>2800</v>
      </c>
      <c r="D18" s="13"/>
      <c r="E18" s="24">
        <v>2800</v>
      </c>
    </row>
    <row r="19" spans="1:5" ht="21" x14ac:dyDescent="0.25">
      <c r="A19" s="2" t="s">
        <v>17</v>
      </c>
      <c r="B19" s="3" t="s">
        <v>18</v>
      </c>
      <c r="C19" s="11">
        <f>+C20</f>
        <v>286.3</v>
      </c>
      <c r="D19" s="3"/>
      <c r="E19" s="11">
        <f>+E20</f>
        <v>286.3</v>
      </c>
    </row>
    <row r="20" spans="1:5" ht="22.5" x14ac:dyDescent="0.25">
      <c r="A20" s="10" t="s">
        <v>19</v>
      </c>
      <c r="B20" s="10" t="s">
        <v>18</v>
      </c>
      <c r="C20" s="25">
        <v>286.3</v>
      </c>
      <c r="D20" s="14"/>
      <c r="E20" s="25">
        <v>286.3</v>
      </c>
    </row>
    <row r="21" spans="1:5" ht="21" x14ac:dyDescent="0.25">
      <c r="A21" s="2" t="s">
        <v>20</v>
      </c>
      <c r="B21" s="3" t="s">
        <v>21</v>
      </c>
      <c r="C21" s="11">
        <f>+C22</f>
        <v>4449</v>
      </c>
      <c r="D21" s="3"/>
      <c r="E21" s="11">
        <f>+E22</f>
        <v>4449</v>
      </c>
    </row>
    <row r="22" spans="1:5" ht="56.25" x14ac:dyDescent="0.25">
      <c r="A22" s="10" t="s">
        <v>22</v>
      </c>
      <c r="B22" s="10" t="s">
        <v>23</v>
      </c>
      <c r="C22" s="23">
        <v>4449</v>
      </c>
      <c r="D22" s="12"/>
      <c r="E22" s="23">
        <v>4449</v>
      </c>
    </row>
    <row r="23" spans="1:5" ht="21" x14ac:dyDescent="0.25">
      <c r="A23" s="2" t="s">
        <v>24</v>
      </c>
      <c r="B23" s="3" t="s">
        <v>25</v>
      </c>
      <c r="C23" s="11">
        <f>+C24+C26</f>
        <v>24950</v>
      </c>
      <c r="D23" s="3"/>
      <c r="E23" s="11">
        <f>+E24+E26</f>
        <v>24950</v>
      </c>
    </row>
    <row r="24" spans="1:5" ht="22.5" x14ac:dyDescent="0.25">
      <c r="A24" s="9" t="s">
        <v>26</v>
      </c>
      <c r="B24" s="9" t="s">
        <v>27</v>
      </c>
      <c r="C24" s="11">
        <f>+C25</f>
        <v>14254</v>
      </c>
      <c r="D24" s="3"/>
      <c r="E24" s="11">
        <f>+E25</f>
        <v>14254</v>
      </c>
    </row>
    <row r="25" spans="1:5" ht="45" x14ac:dyDescent="0.25">
      <c r="A25" s="10" t="s">
        <v>28</v>
      </c>
      <c r="B25" s="10" t="s">
        <v>29</v>
      </c>
      <c r="C25" s="26">
        <v>14254</v>
      </c>
      <c r="D25" s="15"/>
      <c r="E25" s="26">
        <v>14254</v>
      </c>
    </row>
    <row r="26" spans="1:5" ht="22.5" x14ac:dyDescent="0.25">
      <c r="A26" s="9" t="s">
        <v>30</v>
      </c>
      <c r="B26" s="9" t="s">
        <v>31</v>
      </c>
      <c r="C26" s="11">
        <f>+C27</f>
        <v>10696</v>
      </c>
      <c r="D26" s="3"/>
      <c r="E26" s="11">
        <f>+E27</f>
        <v>10696</v>
      </c>
    </row>
    <row r="27" spans="1:5" ht="45" x14ac:dyDescent="0.25">
      <c r="A27" s="10" t="s">
        <v>32</v>
      </c>
      <c r="B27" s="10" t="s">
        <v>33</v>
      </c>
      <c r="C27" s="26">
        <v>10696</v>
      </c>
      <c r="D27" s="15"/>
      <c r="E27" s="26">
        <v>10696</v>
      </c>
    </row>
    <row r="28" spans="1:5" x14ac:dyDescent="0.25">
      <c r="A28" s="9"/>
      <c r="B28" s="3" t="s">
        <v>34</v>
      </c>
      <c r="C28" s="11">
        <f>+C29</f>
        <v>1134.0630000000001</v>
      </c>
      <c r="D28" s="11"/>
      <c r="E28" s="11">
        <f>+E29</f>
        <v>1134.0630000000001</v>
      </c>
    </row>
    <row r="29" spans="1:5" ht="52.5" x14ac:dyDescent="0.25">
      <c r="A29" s="2" t="s">
        <v>35</v>
      </c>
      <c r="B29" s="3" t="s">
        <v>36</v>
      </c>
      <c r="C29" s="11">
        <f>SUM(C30:C31)</f>
        <v>1134.0630000000001</v>
      </c>
      <c r="D29" s="11">
        <f>SUM(D30:D31)</f>
        <v>0</v>
      </c>
      <c r="E29" s="11">
        <f>C29+D29</f>
        <v>1134.0630000000001</v>
      </c>
    </row>
    <row r="30" spans="1:5" ht="78.75" x14ac:dyDescent="0.25">
      <c r="A30" s="16" t="s">
        <v>37</v>
      </c>
      <c r="B30" s="16" t="s">
        <v>38</v>
      </c>
      <c r="C30" s="27">
        <v>134.06299999999999</v>
      </c>
      <c r="D30" s="27"/>
      <c r="E30" s="27">
        <v>134.06299999999999</v>
      </c>
    </row>
    <row r="31" spans="1:5" ht="90" x14ac:dyDescent="0.25">
      <c r="A31" s="10" t="s">
        <v>39</v>
      </c>
      <c r="B31" s="10" t="s">
        <v>40</v>
      </c>
      <c r="C31" s="27">
        <v>1000</v>
      </c>
      <c r="D31" s="27"/>
      <c r="E31" s="27">
        <v>1000</v>
      </c>
    </row>
    <row r="32" spans="1:5" ht="21" x14ac:dyDescent="0.25">
      <c r="A32" s="2" t="s">
        <v>41</v>
      </c>
      <c r="B32" s="3" t="s">
        <v>42</v>
      </c>
      <c r="C32" s="11">
        <f>+C33</f>
        <v>25117.49</v>
      </c>
      <c r="D32" s="11">
        <f>D33</f>
        <v>0</v>
      </c>
      <c r="E32" s="11">
        <f>+E33</f>
        <v>25117.49</v>
      </c>
    </row>
    <row r="33" spans="1:7" s="4" customFormat="1" ht="52.5" x14ac:dyDescent="0.2">
      <c r="A33" s="2" t="s">
        <v>43</v>
      </c>
      <c r="B33" s="3" t="s">
        <v>44</v>
      </c>
      <c r="C33" s="11">
        <f>+C34+C35+C43+C46</f>
        <v>25117.49</v>
      </c>
      <c r="D33" s="11">
        <f>D34+D35+D43+D46</f>
        <v>0</v>
      </c>
      <c r="E33" s="11">
        <f>C33+D33</f>
        <v>25117.49</v>
      </c>
    </row>
    <row r="34" spans="1:7" s="4" customFormat="1" ht="31.5" x14ac:dyDescent="0.2">
      <c r="A34" s="29" t="s">
        <v>96</v>
      </c>
      <c r="B34" s="30" t="s">
        <v>45</v>
      </c>
      <c r="C34" s="31">
        <f>5543.9+16538.9</f>
        <v>22082.800000000003</v>
      </c>
      <c r="D34" s="32">
        <v>0</v>
      </c>
      <c r="E34" s="31">
        <f>5543.9+16538.9</f>
        <v>22082.800000000003</v>
      </c>
    </row>
    <row r="35" spans="1:7" s="4" customFormat="1" ht="31.5" x14ac:dyDescent="0.2">
      <c r="A35" s="29" t="s">
        <v>46</v>
      </c>
      <c r="B35" s="30" t="s">
        <v>47</v>
      </c>
      <c r="C35" s="33">
        <f>SUM(C36:C42)</f>
        <v>2350.87</v>
      </c>
      <c r="D35" s="33">
        <f>SUM(D36:D42)</f>
        <v>0</v>
      </c>
      <c r="E35" s="33">
        <f>C35+D35</f>
        <v>2350.87</v>
      </c>
    </row>
    <row r="36" spans="1:7" ht="22.5" x14ac:dyDescent="0.25">
      <c r="A36" s="10" t="s">
        <v>48</v>
      </c>
      <c r="B36" s="10" t="s">
        <v>177</v>
      </c>
      <c r="C36" s="24">
        <v>1981.9</v>
      </c>
      <c r="D36" s="24"/>
      <c r="E36" s="24">
        <f>C36+D36</f>
        <v>1981.9</v>
      </c>
    </row>
    <row r="37" spans="1:7" ht="22.5" x14ac:dyDescent="0.25">
      <c r="A37" s="10" t="s">
        <v>48</v>
      </c>
      <c r="B37" s="10" t="s">
        <v>178</v>
      </c>
      <c r="C37" s="24">
        <v>368.97</v>
      </c>
      <c r="D37" s="24"/>
      <c r="E37" s="24">
        <f>C37+D37</f>
        <v>368.97</v>
      </c>
    </row>
    <row r="38" spans="1:7" ht="22.5" x14ac:dyDescent="0.25">
      <c r="A38" s="10" t="s">
        <v>48</v>
      </c>
      <c r="B38" s="10" t="s">
        <v>179</v>
      </c>
      <c r="C38" s="24">
        <v>0</v>
      </c>
      <c r="D38" s="24"/>
      <c r="E38" s="24">
        <v>0</v>
      </c>
    </row>
    <row r="39" spans="1:7" ht="22.5" x14ac:dyDescent="0.25">
      <c r="A39" s="10" t="s">
        <v>48</v>
      </c>
      <c r="B39" s="10" t="s">
        <v>180</v>
      </c>
      <c r="C39" s="24">
        <v>0</v>
      </c>
      <c r="D39" s="24"/>
      <c r="E39" s="24">
        <v>0</v>
      </c>
    </row>
    <row r="40" spans="1:7" ht="22.5" x14ac:dyDescent="0.25">
      <c r="A40" s="10" t="s">
        <v>48</v>
      </c>
      <c r="B40" s="10" t="s">
        <v>181</v>
      </c>
      <c r="C40" s="24">
        <v>0</v>
      </c>
      <c r="D40" s="24"/>
      <c r="E40" s="24">
        <f>C40+D40</f>
        <v>0</v>
      </c>
    </row>
    <row r="41" spans="1:7" ht="22.5" x14ac:dyDescent="0.25">
      <c r="A41" s="10" t="s">
        <v>48</v>
      </c>
      <c r="B41" s="10" t="s">
        <v>182</v>
      </c>
      <c r="C41" s="24">
        <v>0</v>
      </c>
      <c r="D41" s="24"/>
      <c r="E41" s="24">
        <v>0</v>
      </c>
    </row>
    <row r="42" spans="1:7" ht="33.75" x14ac:dyDescent="0.25">
      <c r="A42" s="10" t="s">
        <v>165</v>
      </c>
      <c r="B42" s="10" t="s">
        <v>166</v>
      </c>
      <c r="C42" s="24">
        <v>0</v>
      </c>
      <c r="D42" s="24"/>
      <c r="E42" s="24">
        <v>0</v>
      </c>
    </row>
    <row r="43" spans="1:7" ht="31.5" x14ac:dyDescent="0.25">
      <c r="A43" s="2" t="s">
        <v>50</v>
      </c>
      <c r="B43" s="3" t="s">
        <v>51</v>
      </c>
      <c r="C43" s="11">
        <f>SUM(C44:C45)</f>
        <v>383.82</v>
      </c>
      <c r="D43" s="3">
        <f>SUM(D44:D45)</f>
        <v>0</v>
      </c>
      <c r="E43" s="11">
        <f>C43+D43</f>
        <v>383.82</v>
      </c>
    </row>
    <row r="44" spans="1:7" ht="45" x14ac:dyDescent="0.25">
      <c r="A44" s="10" t="s">
        <v>52</v>
      </c>
      <c r="B44" s="10" t="s">
        <v>183</v>
      </c>
      <c r="C44" s="27">
        <v>3.52</v>
      </c>
      <c r="D44" s="17"/>
      <c r="E44" s="27">
        <v>3.52</v>
      </c>
    </row>
    <row r="45" spans="1:7" ht="61.5" customHeight="1" x14ac:dyDescent="0.25">
      <c r="A45" s="10" t="s">
        <v>54</v>
      </c>
      <c r="B45" s="10" t="s">
        <v>191</v>
      </c>
      <c r="C45" s="27">
        <v>380.3</v>
      </c>
      <c r="D45" s="17"/>
      <c r="E45" s="27">
        <f>C45+D45</f>
        <v>380.3</v>
      </c>
    </row>
    <row r="46" spans="1:7" s="20" customFormat="1" ht="21" x14ac:dyDescent="0.25">
      <c r="A46" s="2" t="s">
        <v>55</v>
      </c>
      <c r="B46" s="3" t="s">
        <v>56</v>
      </c>
      <c r="C46" s="35">
        <f>C47</f>
        <v>300</v>
      </c>
      <c r="D46" s="39">
        <f>D47</f>
        <v>0</v>
      </c>
      <c r="E46" s="35">
        <f>E47</f>
        <v>300</v>
      </c>
    </row>
    <row r="47" spans="1:7" ht="33.75" x14ac:dyDescent="0.25">
      <c r="A47" s="10" t="s">
        <v>57</v>
      </c>
      <c r="B47" s="10" t="s">
        <v>58</v>
      </c>
      <c r="C47" s="24">
        <v>300</v>
      </c>
      <c r="D47" s="40">
        <v>0</v>
      </c>
      <c r="E47" s="24">
        <v>300</v>
      </c>
    </row>
    <row r="48" spans="1:7" x14ac:dyDescent="0.25">
      <c r="A48" s="2"/>
      <c r="B48" s="2" t="s">
        <v>59</v>
      </c>
      <c r="C48" s="11">
        <f>+C32+C12</f>
        <v>66891.353000000003</v>
      </c>
      <c r="D48" s="11">
        <f>D13+D28+D32</f>
        <v>0</v>
      </c>
      <c r="E48" s="11">
        <f>C48+D48</f>
        <v>66891.353000000003</v>
      </c>
      <c r="G48" s="18"/>
    </row>
  </sheetData>
  <mergeCells count="10">
    <mergeCell ref="D1:E1"/>
    <mergeCell ref="D2:E2"/>
    <mergeCell ref="C3:E3"/>
    <mergeCell ref="C4:E4"/>
    <mergeCell ref="C5:E5"/>
    <mergeCell ref="C7:E7"/>
    <mergeCell ref="A10:E10"/>
    <mergeCell ref="C6:E6"/>
    <mergeCell ref="C8:E8"/>
    <mergeCell ref="D9:E9"/>
  </mergeCells>
  <pageMargins left="0.7" right="0.7" top="0.75" bottom="0.75" header="0.3" footer="0.3"/>
  <pageSetup paperSize="9" scale="9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view="pageBreakPreview" zoomScaleSheetLayoutView="100" workbookViewId="0">
      <selection activeCell="B11" sqref="B11"/>
    </sheetView>
  </sheetViews>
  <sheetFormatPr defaultRowHeight="15" x14ac:dyDescent="0.25"/>
  <cols>
    <col min="1" max="1" width="18.28515625" style="8" customWidth="1"/>
    <col min="2" max="2" width="29.140625" customWidth="1"/>
    <col min="3" max="3" width="12.7109375" style="28" customWidth="1"/>
    <col min="4" max="4" width="14.85546875" style="6" customWidth="1"/>
    <col min="5" max="5" width="13.85546875" style="28" customWidth="1"/>
    <col min="7" max="7" width="12.85546875" bestFit="1" customWidth="1"/>
  </cols>
  <sheetData>
    <row r="1" spans="1:5" x14ac:dyDescent="0.25">
      <c r="C1" s="36"/>
      <c r="D1" s="71" t="s">
        <v>0</v>
      </c>
      <c r="E1" s="71"/>
    </row>
    <row r="2" spans="1:5" x14ac:dyDescent="0.25">
      <c r="C2" s="36"/>
      <c r="D2" s="71" t="s">
        <v>1</v>
      </c>
      <c r="E2" s="71"/>
    </row>
    <row r="3" spans="1:5" x14ac:dyDescent="0.25">
      <c r="C3" s="71" t="s">
        <v>2</v>
      </c>
      <c r="D3" s="71"/>
      <c r="E3" s="71"/>
    </row>
    <row r="4" spans="1:5" x14ac:dyDescent="0.25">
      <c r="C4" s="71" t="s">
        <v>274</v>
      </c>
      <c r="D4" s="71"/>
      <c r="E4" s="71"/>
    </row>
    <row r="5" spans="1:5" x14ac:dyDescent="0.25">
      <c r="A5" s="7"/>
      <c r="B5" s="1"/>
      <c r="C5" s="71" t="s">
        <v>277</v>
      </c>
      <c r="D5" s="71"/>
      <c r="E5" s="71"/>
    </row>
    <row r="6" spans="1:5" x14ac:dyDescent="0.25">
      <c r="A6" s="7"/>
      <c r="B6" s="1"/>
      <c r="C6" s="70" t="s">
        <v>275</v>
      </c>
      <c r="D6" s="70"/>
      <c r="E6" s="70"/>
    </row>
    <row r="7" spans="1:5" x14ac:dyDescent="0.25">
      <c r="A7" s="7"/>
      <c r="B7" s="1"/>
      <c r="C7" s="70" t="s">
        <v>273</v>
      </c>
      <c r="D7" s="70"/>
      <c r="E7" s="70"/>
    </row>
    <row r="8" spans="1:5" x14ac:dyDescent="0.25">
      <c r="A8" s="7"/>
      <c r="B8" s="1"/>
      <c r="C8" s="71" t="s">
        <v>276</v>
      </c>
      <c r="D8" s="71"/>
      <c r="E8" s="71"/>
    </row>
    <row r="9" spans="1:5" x14ac:dyDescent="0.25">
      <c r="B9" s="1"/>
      <c r="C9" s="36"/>
      <c r="D9" s="71" t="s">
        <v>278</v>
      </c>
      <c r="E9" s="71"/>
    </row>
    <row r="10" spans="1:5" ht="41.25" customHeight="1" x14ac:dyDescent="0.25">
      <c r="A10" s="69" t="s">
        <v>173</v>
      </c>
      <c r="B10" s="69"/>
      <c r="C10" s="69"/>
      <c r="D10" s="69"/>
      <c r="E10" s="74"/>
    </row>
    <row r="11" spans="1:5" ht="63" x14ac:dyDescent="0.25">
      <c r="A11" s="3" t="s">
        <v>3</v>
      </c>
      <c r="B11" s="3" t="s">
        <v>4</v>
      </c>
      <c r="C11" s="11" t="s">
        <v>164</v>
      </c>
      <c r="D11" s="3" t="s">
        <v>184</v>
      </c>
      <c r="E11" s="11" t="s">
        <v>164</v>
      </c>
    </row>
    <row r="12" spans="1:5" ht="21" x14ac:dyDescent="0.25">
      <c r="A12" s="2"/>
      <c r="B12" s="3" t="s">
        <v>5</v>
      </c>
      <c r="C12" s="11">
        <v>42429.563000000002</v>
      </c>
      <c r="D12" s="3"/>
      <c r="E12" s="11">
        <f>+E13+E28</f>
        <v>42429.563000000002</v>
      </c>
    </row>
    <row r="13" spans="1:5" x14ac:dyDescent="0.25">
      <c r="A13" s="2"/>
      <c r="B13" s="3" t="s">
        <v>6</v>
      </c>
      <c r="C13" s="11">
        <v>41295.5</v>
      </c>
      <c r="D13" s="3"/>
      <c r="E13" s="11">
        <f>+E14+E16+E19+E21+E23</f>
        <v>41295.5</v>
      </c>
    </row>
    <row r="14" spans="1:5" ht="27" customHeight="1" x14ac:dyDescent="0.25">
      <c r="A14" s="2" t="s">
        <v>7</v>
      </c>
      <c r="B14" s="3" t="s">
        <v>8</v>
      </c>
      <c r="C14" s="11">
        <v>5780.2</v>
      </c>
      <c r="D14" s="3"/>
      <c r="E14" s="11">
        <f>SUM(E15:E15)</f>
        <v>5780.2</v>
      </c>
    </row>
    <row r="15" spans="1:5" ht="90" x14ac:dyDescent="0.25">
      <c r="A15" s="10" t="s">
        <v>9</v>
      </c>
      <c r="B15" s="10" t="s">
        <v>10</v>
      </c>
      <c r="C15" s="23">
        <v>5780.2</v>
      </c>
      <c r="D15" s="12"/>
      <c r="E15" s="23">
        <v>5780.2</v>
      </c>
    </row>
    <row r="16" spans="1:5" ht="31.5" x14ac:dyDescent="0.25">
      <c r="A16" s="2" t="s">
        <v>11</v>
      </c>
      <c r="B16" s="3" t="s">
        <v>12</v>
      </c>
      <c r="C16" s="11">
        <v>5830</v>
      </c>
      <c r="D16" s="3"/>
      <c r="E16" s="11">
        <f>SUM(E17:E18)</f>
        <v>5830</v>
      </c>
    </row>
    <row r="17" spans="1:5" ht="78.75" x14ac:dyDescent="0.25">
      <c r="A17" s="10" t="s">
        <v>13</v>
      </c>
      <c r="B17" s="10" t="s">
        <v>14</v>
      </c>
      <c r="C17" s="24">
        <v>2840</v>
      </c>
      <c r="D17" s="13"/>
      <c r="E17" s="24">
        <v>2840</v>
      </c>
    </row>
    <row r="18" spans="1:5" ht="90" x14ac:dyDescent="0.25">
      <c r="A18" s="10" t="s">
        <v>15</v>
      </c>
      <c r="B18" s="10" t="s">
        <v>16</v>
      </c>
      <c r="C18" s="24">
        <v>2990</v>
      </c>
      <c r="D18" s="13"/>
      <c r="E18" s="24">
        <v>2990</v>
      </c>
    </row>
    <row r="19" spans="1:5" ht="21" x14ac:dyDescent="0.25">
      <c r="A19" s="2" t="s">
        <v>17</v>
      </c>
      <c r="B19" s="3" t="s">
        <v>18</v>
      </c>
      <c r="C19" s="11">
        <v>286.3</v>
      </c>
      <c r="D19" s="3"/>
      <c r="E19" s="11">
        <f>+E20</f>
        <v>286.3</v>
      </c>
    </row>
    <row r="20" spans="1:5" ht="22.5" x14ac:dyDescent="0.25">
      <c r="A20" s="10" t="s">
        <v>19</v>
      </c>
      <c r="B20" s="10" t="s">
        <v>18</v>
      </c>
      <c r="C20" s="25">
        <v>286.3</v>
      </c>
      <c r="D20" s="14"/>
      <c r="E20" s="25">
        <v>286.3</v>
      </c>
    </row>
    <row r="21" spans="1:5" ht="21" x14ac:dyDescent="0.25">
      <c r="A21" s="2" t="s">
        <v>20</v>
      </c>
      <c r="B21" s="3" t="s">
        <v>21</v>
      </c>
      <c r="C21" s="11">
        <v>4449</v>
      </c>
      <c r="D21" s="3"/>
      <c r="E21" s="11">
        <f>+E22</f>
        <v>4449</v>
      </c>
    </row>
    <row r="22" spans="1:5" ht="56.25" x14ac:dyDescent="0.25">
      <c r="A22" s="10" t="s">
        <v>22</v>
      </c>
      <c r="B22" s="10" t="s">
        <v>23</v>
      </c>
      <c r="C22" s="23">
        <v>4449</v>
      </c>
      <c r="D22" s="12"/>
      <c r="E22" s="23">
        <v>4449</v>
      </c>
    </row>
    <row r="23" spans="1:5" ht="21" x14ac:dyDescent="0.25">
      <c r="A23" s="2" t="s">
        <v>24</v>
      </c>
      <c r="B23" s="3" t="s">
        <v>25</v>
      </c>
      <c r="C23" s="11">
        <v>24950</v>
      </c>
      <c r="D23" s="3"/>
      <c r="E23" s="11">
        <f>+E24+E26</f>
        <v>24950</v>
      </c>
    </row>
    <row r="24" spans="1:5" ht="22.5" x14ac:dyDescent="0.25">
      <c r="A24" s="9" t="s">
        <v>26</v>
      </c>
      <c r="B24" s="9" t="s">
        <v>27</v>
      </c>
      <c r="C24" s="11">
        <v>14254</v>
      </c>
      <c r="D24" s="3"/>
      <c r="E24" s="11">
        <f>+E25</f>
        <v>14254</v>
      </c>
    </row>
    <row r="25" spans="1:5" ht="45" x14ac:dyDescent="0.25">
      <c r="A25" s="10" t="s">
        <v>28</v>
      </c>
      <c r="B25" s="10" t="s">
        <v>29</v>
      </c>
      <c r="C25" s="26">
        <v>14254</v>
      </c>
      <c r="D25" s="15"/>
      <c r="E25" s="26">
        <v>14254</v>
      </c>
    </row>
    <row r="26" spans="1:5" ht="22.5" x14ac:dyDescent="0.25">
      <c r="A26" s="9" t="s">
        <v>30</v>
      </c>
      <c r="B26" s="9" t="s">
        <v>31</v>
      </c>
      <c r="C26" s="11">
        <v>10696</v>
      </c>
      <c r="D26" s="3"/>
      <c r="E26" s="11">
        <f>+E27</f>
        <v>10696</v>
      </c>
    </row>
    <row r="27" spans="1:5" ht="45" x14ac:dyDescent="0.25">
      <c r="A27" s="10" t="s">
        <v>32</v>
      </c>
      <c r="B27" s="10" t="s">
        <v>33</v>
      </c>
      <c r="C27" s="26">
        <v>10696</v>
      </c>
      <c r="D27" s="15"/>
      <c r="E27" s="26">
        <v>10696</v>
      </c>
    </row>
    <row r="28" spans="1:5" x14ac:dyDescent="0.25">
      <c r="A28" s="9"/>
      <c r="B28" s="3" t="s">
        <v>34</v>
      </c>
      <c r="C28" s="11">
        <v>1134.0630000000001</v>
      </c>
      <c r="D28" s="3"/>
      <c r="E28" s="11">
        <f>+E29</f>
        <v>1134.0630000000001</v>
      </c>
    </row>
    <row r="29" spans="1:5" ht="52.5" x14ac:dyDescent="0.25">
      <c r="A29" s="2" t="s">
        <v>35</v>
      </c>
      <c r="B29" s="3" t="s">
        <v>36</v>
      </c>
      <c r="C29" s="11">
        <v>1134.0630000000001</v>
      </c>
      <c r="D29" s="3"/>
      <c r="E29" s="11">
        <f>SUM(E30:E31)</f>
        <v>1134.0630000000001</v>
      </c>
    </row>
    <row r="30" spans="1:5" ht="78.75" x14ac:dyDescent="0.25">
      <c r="A30" s="16" t="s">
        <v>37</v>
      </c>
      <c r="B30" s="16" t="s">
        <v>38</v>
      </c>
      <c r="C30" s="27">
        <v>134.06299999999999</v>
      </c>
      <c r="D30" s="17"/>
      <c r="E30" s="27">
        <v>134.06299999999999</v>
      </c>
    </row>
    <row r="31" spans="1:5" ht="90" x14ac:dyDescent="0.25">
      <c r="A31" s="10" t="s">
        <v>39</v>
      </c>
      <c r="B31" s="10" t="s">
        <v>40</v>
      </c>
      <c r="C31" s="27">
        <v>1000</v>
      </c>
      <c r="D31" s="17"/>
      <c r="E31" s="27">
        <v>1000</v>
      </c>
    </row>
    <row r="32" spans="1:5" ht="21" x14ac:dyDescent="0.25">
      <c r="A32" s="2" t="s">
        <v>41</v>
      </c>
      <c r="B32" s="3" t="s">
        <v>42</v>
      </c>
      <c r="C32" s="11">
        <v>291149.98722000001</v>
      </c>
      <c r="D32" s="11">
        <f>+D33</f>
        <v>0</v>
      </c>
      <c r="E32" s="11">
        <f>+E33</f>
        <v>291149.98722000001</v>
      </c>
    </row>
    <row r="33" spans="1:7" s="4" customFormat="1" ht="52.5" x14ac:dyDescent="0.2">
      <c r="A33" s="2" t="s">
        <v>43</v>
      </c>
      <c r="B33" s="3" t="s">
        <v>44</v>
      </c>
      <c r="C33" s="11">
        <v>291149.98722000001</v>
      </c>
      <c r="D33" s="11">
        <f>D34+D35+D43+D46</f>
        <v>0</v>
      </c>
      <c r="E33" s="11">
        <f>+E34+E35+E43+E46</f>
        <v>291149.98722000001</v>
      </c>
    </row>
    <row r="34" spans="1:7" s="4" customFormat="1" ht="31.5" x14ac:dyDescent="0.2">
      <c r="A34" s="29" t="s">
        <v>96</v>
      </c>
      <c r="B34" s="30" t="s">
        <v>45</v>
      </c>
      <c r="C34" s="31">
        <v>20712.599999999999</v>
      </c>
      <c r="D34" s="32"/>
      <c r="E34" s="31">
        <f>5460+15252.6</f>
        <v>20712.599999999999</v>
      </c>
    </row>
    <row r="35" spans="1:7" s="4" customFormat="1" ht="31.5" x14ac:dyDescent="0.2">
      <c r="A35" s="29" t="s">
        <v>46</v>
      </c>
      <c r="B35" s="30" t="s">
        <v>47</v>
      </c>
      <c r="C35" s="33">
        <v>270019.06722000003</v>
      </c>
      <c r="D35" s="33">
        <f>SUM(D36:D42)</f>
        <v>0</v>
      </c>
      <c r="E35" s="33">
        <f>C35+D35</f>
        <v>270019.06722000003</v>
      </c>
    </row>
    <row r="36" spans="1:7" ht="22.5" x14ac:dyDescent="0.25">
      <c r="A36" s="10" t="s">
        <v>48</v>
      </c>
      <c r="B36" s="10" t="s">
        <v>177</v>
      </c>
      <c r="C36" s="24">
        <v>1981.9</v>
      </c>
      <c r="D36" s="24"/>
      <c r="E36" s="24">
        <f>C36+D36</f>
        <v>1981.9</v>
      </c>
    </row>
    <row r="37" spans="1:7" ht="22.5" x14ac:dyDescent="0.25">
      <c r="A37" s="10" t="s">
        <v>48</v>
      </c>
      <c r="B37" s="10" t="s">
        <v>178</v>
      </c>
      <c r="C37" s="24">
        <v>147.43271999999999</v>
      </c>
      <c r="D37" s="24"/>
      <c r="E37" s="24">
        <f>C37+D37</f>
        <v>147.43271999999999</v>
      </c>
    </row>
    <row r="38" spans="1:7" ht="22.5" x14ac:dyDescent="0.25">
      <c r="A38" s="10" t="s">
        <v>48</v>
      </c>
      <c r="B38" s="10" t="s">
        <v>179</v>
      </c>
      <c r="C38" s="24">
        <v>0</v>
      </c>
      <c r="D38" s="24"/>
      <c r="E38" s="24">
        <v>0</v>
      </c>
    </row>
    <row r="39" spans="1:7" ht="22.5" x14ac:dyDescent="0.25">
      <c r="A39" s="10" t="s">
        <v>48</v>
      </c>
      <c r="B39" s="10" t="s">
        <v>180</v>
      </c>
      <c r="C39" s="24">
        <v>0</v>
      </c>
      <c r="D39" s="24"/>
      <c r="E39" s="24">
        <v>0</v>
      </c>
    </row>
    <row r="40" spans="1:7" ht="22.5" x14ac:dyDescent="0.25">
      <c r="A40" s="10" t="s">
        <v>48</v>
      </c>
      <c r="B40" s="10" t="s">
        <v>181</v>
      </c>
      <c r="C40" s="24">
        <v>12100.6345</v>
      </c>
      <c r="D40" s="24"/>
      <c r="E40" s="24">
        <f>C40+D40</f>
        <v>12100.6345</v>
      </c>
    </row>
    <row r="41" spans="1:7" ht="22.5" x14ac:dyDescent="0.25">
      <c r="A41" s="10" t="s">
        <v>48</v>
      </c>
      <c r="B41" s="10" t="s">
        <v>182</v>
      </c>
      <c r="C41" s="24">
        <v>0</v>
      </c>
      <c r="D41" s="24"/>
      <c r="E41" s="24">
        <v>0</v>
      </c>
    </row>
    <row r="42" spans="1:7" ht="56.25" x14ac:dyDescent="0.25">
      <c r="A42" s="10" t="s">
        <v>188</v>
      </c>
      <c r="B42" s="10" t="s">
        <v>189</v>
      </c>
      <c r="C42" s="24">
        <v>255789.1</v>
      </c>
      <c r="D42" s="24"/>
      <c r="E42" s="24">
        <f>C42+D42</f>
        <v>255789.1</v>
      </c>
    </row>
    <row r="43" spans="1:7" ht="31.5" x14ac:dyDescent="0.25">
      <c r="A43" s="2" t="s">
        <v>50</v>
      </c>
      <c r="B43" s="3" t="s">
        <v>51</v>
      </c>
      <c r="C43" s="11">
        <v>418.32</v>
      </c>
      <c r="D43" s="3">
        <f>SUM(D44:D45)</f>
        <v>0</v>
      </c>
      <c r="E43" s="11">
        <f>C43+D43</f>
        <v>418.32</v>
      </c>
    </row>
    <row r="44" spans="1:7" ht="45" x14ac:dyDescent="0.25">
      <c r="A44" s="10" t="s">
        <v>52</v>
      </c>
      <c r="B44" s="10" t="s">
        <v>183</v>
      </c>
      <c r="C44" s="27">
        <v>3.52</v>
      </c>
      <c r="D44" s="27"/>
      <c r="E44" s="27">
        <v>3.52</v>
      </c>
    </row>
    <row r="45" spans="1:7" ht="61.5" customHeight="1" x14ac:dyDescent="0.25">
      <c r="A45" s="10" t="s">
        <v>54</v>
      </c>
      <c r="B45" s="10" t="s">
        <v>191</v>
      </c>
      <c r="C45" s="27">
        <v>414.8</v>
      </c>
      <c r="D45" s="27"/>
      <c r="E45" s="27">
        <f>C45+D45</f>
        <v>414.8</v>
      </c>
    </row>
    <row r="46" spans="1:7" s="20" customFormat="1" ht="21" x14ac:dyDescent="0.25">
      <c r="A46" s="2" t="s">
        <v>55</v>
      </c>
      <c r="B46" s="3" t="s">
        <v>56</v>
      </c>
      <c r="C46" s="35">
        <v>0</v>
      </c>
      <c r="D46" s="35">
        <f>SUM(D47)</f>
        <v>0</v>
      </c>
      <c r="E46" s="35">
        <f>C46+D46</f>
        <v>0</v>
      </c>
    </row>
    <row r="47" spans="1:7" ht="33.75" x14ac:dyDescent="0.25">
      <c r="A47" s="10" t="s">
        <v>57</v>
      </c>
      <c r="B47" s="10" t="s">
        <v>58</v>
      </c>
      <c r="C47" s="24">
        <v>0</v>
      </c>
      <c r="D47" s="13"/>
      <c r="E47" s="24">
        <v>0</v>
      </c>
    </row>
    <row r="48" spans="1:7" x14ac:dyDescent="0.25">
      <c r="A48" s="2"/>
      <c r="B48" s="2" t="s">
        <v>59</v>
      </c>
      <c r="C48" s="11">
        <v>333579.55022000003</v>
      </c>
      <c r="D48" s="3"/>
      <c r="E48" s="11">
        <f>+E32+E12</f>
        <v>333579.55022000003</v>
      </c>
      <c r="G48" s="18"/>
    </row>
  </sheetData>
  <mergeCells count="10">
    <mergeCell ref="D1:E1"/>
    <mergeCell ref="D2:E2"/>
    <mergeCell ref="C3:E3"/>
    <mergeCell ref="C4:E4"/>
    <mergeCell ref="C5:E5"/>
    <mergeCell ref="C7:E7"/>
    <mergeCell ref="A10:E10"/>
    <mergeCell ref="C6:E6"/>
    <mergeCell ref="C8:E8"/>
    <mergeCell ref="D9:E9"/>
  </mergeCells>
  <pageMargins left="0.7" right="0.7" top="0.75" bottom="0.75" header="0.3" footer="0.3"/>
  <pageSetup paperSize="9" scale="9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17"/>
  <sheetViews>
    <sheetView tabSelected="1" topLeftCell="A5" zoomScaleSheetLayoutView="100" workbookViewId="0">
      <selection activeCell="A10" sqref="A10"/>
    </sheetView>
  </sheetViews>
  <sheetFormatPr defaultColWidth="9.140625" defaultRowHeight="15" x14ac:dyDescent="0.25"/>
  <cols>
    <col min="1" max="1" width="43.140625" style="19" customWidth="1"/>
    <col min="2" max="2" width="7.28515625" style="51" customWidth="1"/>
    <col min="3" max="3" width="11.42578125" style="51" customWidth="1"/>
    <col min="4" max="4" width="18" style="51" customWidth="1"/>
    <col min="5" max="5" width="11.5703125" style="51" customWidth="1"/>
    <col min="6" max="6" width="15.7109375" style="46" customWidth="1"/>
    <col min="7" max="7" width="13.7109375" style="46" customWidth="1"/>
    <col min="8" max="8" width="15.140625" style="37" bestFit="1" customWidth="1"/>
    <col min="9" max="16384" width="9.140625" style="19"/>
  </cols>
  <sheetData>
    <row r="1" spans="1:10" customFormat="1" ht="15.75" x14ac:dyDescent="0.25">
      <c r="B1" s="48"/>
      <c r="C1" s="48"/>
      <c r="D1" s="28"/>
      <c r="E1" s="78" t="s">
        <v>281</v>
      </c>
      <c r="F1" s="78"/>
      <c r="G1" s="78"/>
      <c r="H1" s="78"/>
    </row>
    <row r="2" spans="1:10" customFormat="1" ht="15.75" x14ac:dyDescent="0.25">
      <c r="B2" s="48"/>
      <c r="C2" s="48"/>
      <c r="D2" s="28"/>
      <c r="E2" s="78" t="s">
        <v>282</v>
      </c>
      <c r="F2" s="78"/>
      <c r="G2" s="78"/>
      <c r="H2" s="78"/>
    </row>
    <row r="3" spans="1:10" customFormat="1" ht="15.75" x14ac:dyDescent="0.25">
      <c r="B3" s="48"/>
      <c r="C3" s="48"/>
      <c r="D3" s="45"/>
      <c r="E3" s="78" t="s">
        <v>273</v>
      </c>
      <c r="F3" s="78"/>
      <c r="G3" s="78"/>
      <c r="H3" s="78"/>
    </row>
    <row r="4" spans="1:10" customFormat="1" ht="15.75" x14ac:dyDescent="0.25">
      <c r="B4" s="48"/>
      <c r="C4" s="48"/>
      <c r="D4" s="45"/>
      <c r="E4" s="78" t="s">
        <v>283</v>
      </c>
      <c r="F4" s="78"/>
      <c r="G4" s="78"/>
      <c r="H4" s="78"/>
    </row>
    <row r="5" spans="1:10" customFormat="1" x14ac:dyDescent="0.25">
      <c r="B5" s="49"/>
      <c r="C5" s="49"/>
      <c r="D5" s="45"/>
      <c r="E5" s="45"/>
      <c r="F5" s="45"/>
      <c r="G5" s="45"/>
    </row>
    <row r="6" spans="1:10" ht="15" customHeight="1" x14ac:dyDescent="0.25">
      <c r="A6" s="79" t="s">
        <v>284</v>
      </c>
      <c r="B6" s="79"/>
      <c r="C6" s="79"/>
      <c r="D6" s="79"/>
      <c r="E6" s="79"/>
      <c r="F6" s="79"/>
      <c r="G6" s="79"/>
      <c r="H6" s="79"/>
    </row>
    <row r="7" spans="1:10" ht="70.5" customHeight="1" x14ac:dyDescent="0.25">
      <c r="A7" s="80"/>
      <c r="B7" s="80"/>
      <c r="C7" s="80"/>
      <c r="D7" s="80"/>
      <c r="E7" s="80"/>
      <c r="F7" s="80"/>
      <c r="G7" s="80"/>
      <c r="H7" s="80"/>
    </row>
    <row r="8" spans="1:10" ht="27.6" customHeight="1" x14ac:dyDescent="0.25">
      <c r="A8" s="75" t="s">
        <v>4</v>
      </c>
      <c r="B8" s="77" t="s">
        <v>316</v>
      </c>
      <c r="C8" s="77"/>
      <c r="D8" s="77"/>
      <c r="E8" s="77"/>
      <c r="F8" s="76" t="s">
        <v>315</v>
      </c>
      <c r="G8" s="76" t="s">
        <v>317</v>
      </c>
      <c r="H8" s="76" t="s">
        <v>280</v>
      </c>
    </row>
    <row r="9" spans="1:10" ht="45" customHeight="1" x14ac:dyDescent="0.25">
      <c r="A9" s="75"/>
      <c r="B9" s="52" t="s">
        <v>311</v>
      </c>
      <c r="C9" s="53" t="s">
        <v>312</v>
      </c>
      <c r="D9" s="53" t="s">
        <v>313</v>
      </c>
      <c r="E9" s="53" t="s">
        <v>314</v>
      </c>
      <c r="F9" s="76"/>
      <c r="G9" s="76"/>
      <c r="H9" s="76"/>
    </row>
    <row r="10" spans="1:10" ht="110.25" x14ac:dyDescent="0.25">
      <c r="A10" s="41" t="s">
        <v>101</v>
      </c>
      <c r="B10" s="47" t="s">
        <v>61</v>
      </c>
      <c r="C10" s="47"/>
      <c r="D10" s="47"/>
      <c r="E10" s="47"/>
      <c r="F10" s="54">
        <v>195620.23151000001</v>
      </c>
      <c r="G10" s="54">
        <f>SUM(G11+G76+G83+G90+G116+G167+G187+G202+G210)</f>
        <v>185135.59837000002</v>
      </c>
      <c r="H10" s="54">
        <f>SUM(G10/F10%)</f>
        <v>94.640312477360496</v>
      </c>
    </row>
    <row r="11" spans="1:10" ht="31.5" x14ac:dyDescent="0.25">
      <c r="A11" s="41" t="s">
        <v>62</v>
      </c>
      <c r="B11" s="47" t="s">
        <v>61</v>
      </c>
      <c r="C11" s="47" t="s">
        <v>285</v>
      </c>
      <c r="D11" s="47"/>
      <c r="E11" s="47"/>
      <c r="F11" s="54">
        <v>26560.920590000002</v>
      </c>
      <c r="G11" s="54">
        <f>SUM(G12+G33+G44+G59)</f>
        <v>22155.245600000002</v>
      </c>
      <c r="H11" s="54">
        <f t="shared" ref="H11:H116" si="0">SUM(G11/F11%)</f>
        <v>83.41294318067159</v>
      </c>
    </row>
    <row r="12" spans="1:10" ht="94.5" x14ac:dyDescent="0.25">
      <c r="A12" s="41" t="s">
        <v>63</v>
      </c>
      <c r="B12" s="47" t="s">
        <v>61</v>
      </c>
      <c r="C12" s="47" t="s">
        <v>286</v>
      </c>
      <c r="D12" s="47"/>
      <c r="E12" s="47"/>
      <c r="F12" s="55">
        <f>SUM(F13)</f>
        <v>23590.812000000002</v>
      </c>
      <c r="G12" s="55">
        <f>SUM(G13)</f>
        <v>20699.6456</v>
      </c>
      <c r="H12" s="54">
        <f t="shared" si="0"/>
        <v>87.744523588251212</v>
      </c>
    </row>
    <row r="13" spans="1:10" ht="31.5" x14ac:dyDescent="0.25">
      <c r="A13" s="60" t="s">
        <v>318</v>
      </c>
      <c r="B13" s="62">
        <v>611</v>
      </c>
      <c r="C13" s="61" t="s">
        <v>319</v>
      </c>
      <c r="D13" s="63" t="s">
        <v>320</v>
      </c>
      <c r="E13" s="47"/>
      <c r="F13" s="64">
        <f>SUM(F14)</f>
        <v>23590.812000000002</v>
      </c>
      <c r="G13" s="64">
        <f>SUM(G14)</f>
        <v>20699.6456</v>
      </c>
      <c r="H13" s="57">
        <f t="shared" ref="H13:H16" si="1">SUM(G13/F13%)</f>
        <v>87.744523588251212</v>
      </c>
    </row>
    <row r="14" spans="1:10" ht="31.5" x14ac:dyDescent="0.25">
      <c r="A14" s="60" t="s">
        <v>85</v>
      </c>
      <c r="B14" s="62">
        <v>611</v>
      </c>
      <c r="C14" s="61" t="s">
        <v>319</v>
      </c>
      <c r="D14" s="63" t="s">
        <v>321</v>
      </c>
      <c r="E14" s="47"/>
      <c r="F14" s="64">
        <f>SUM(F15+F24)</f>
        <v>23590.812000000002</v>
      </c>
      <c r="G14" s="64">
        <f>SUM(G15+G24)</f>
        <v>20699.6456</v>
      </c>
      <c r="H14" s="57">
        <f t="shared" si="1"/>
        <v>87.744523588251212</v>
      </c>
      <c r="J14" s="66"/>
    </row>
    <row r="15" spans="1:10" ht="47.25" x14ac:dyDescent="0.25">
      <c r="A15" s="60" t="s">
        <v>322</v>
      </c>
      <c r="B15" s="62">
        <v>611</v>
      </c>
      <c r="C15" s="61" t="s">
        <v>319</v>
      </c>
      <c r="D15" s="63" t="s">
        <v>323</v>
      </c>
      <c r="E15" s="47"/>
      <c r="F15" s="56">
        <f>SUM(F17+F20+F22)</f>
        <v>3833.5055900000002</v>
      </c>
      <c r="G15" s="56">
        <f>SUM(G17+G20+G22)</f>
        <v>3468.9156000000003</v>
      </c>
      <c r="H15" s="57">
        <f t="shared" si="1"/>
        <v>90.489384156604302</v>
      </c>
    </row>
    <row r="16" spans="1:10" ht="31.5" x14ac:dyDescent="0.25">
      <c r="A16" s="60" t="s">
        <v>337</v>
      </c>
      <c r="B16" s="62">
        <v>611</v>
      </c>
      <c r="C16" s="61" t="s">
        <v>319</v>
      </c>
      <c r="D16" s="63" t="s">
        <v>336</v>
      </c>
      <c r="E16" s="47"/>
      <c r="F16" s="56">
        <f>SUM(F17+F20+F22)</f>
        <v>3833.5055900000002</v>
      </c>
      <c r="G16" s="56">
        <f>SUM(G17+G20+G22)</f>
        <v>3468.9156000000003</v>
      </c>
      <c r="H16" s="57">
        <f t="shared" si="1"/>
        <v>90.489384156604302</v>
      </c>
    </row>
    <row r="17" spans="1:8" ht="31.5" x14ac:dyDescent="0.25">
      <c r="A17" s="43" t="s">
        <v>85</v>
      </c>
      <c r="B17" s="50" t="s">
        <v>61</v>
      </c>
      <c r="C17" s="50" t="s">
        <v>286</v>
      </c>
      <c r="D17" s="50" t="s">
        <v>102</v>
      </c>
      <c r="E17" s="50"/>
      <c r="F17" s="56">
        <f>SUM(F18:F19)</f>
        <v>3749.9855900000002</v>
      </c>
      <c r="G17" s="56">
        <f>SUM(G18:G19)</f>
        <v>3426.9956000000002</v>
      </c>
      <c r="H17" s="57">
        <f t="shared" si="0"/>
        <v>91.386900502729674</v>
      </c>
    </row>
    <row r="18" spans="1:8" ht="63" x14ac:dyDescent="0.25">
      <c r="A18" s="43" t="s">
        <v>217</v>
      </c>
      <c r="B18" s="50" t="s">
        <v>61</v>
      </c>
      <c r="C18" s="50" t="s">
        <v>286</v>
      </c>
      <c r="D18" s="50" t="s">
        <v>102</v>
      </c>
      <c r="E18" s="50" t="s">
        <v>218</v>
      </c>
      <c r="F18" s="56">
        <v>3726.8899900000001</v>
      </c>
      <c r="G18" s="56">
        <v>3403.9</v>
      </c>
      <c r="H18" s="57">
        <f t="shared" si="0"/>
        <v>91.333524980167184</v>
      </c>
    </row>
    <row r="19" spans="1:8" ht="47.25" x14ac:dyDescent="0.25">
      <c r="A19" s="43" t="s">
        <v>219</v>
      </c>
      <c r="B19" s="50" t="s">
        <v>61</v>
      </c>
      <c r="C19" s="50" t="s">
        <v>286</v>
      </c>
      <c r="D19" s="50" t="s">
        <v>102</v>
      </c>
      <c r="E19" s="50" t="s">
        <v>220</v>
      </c>
      <c r="F19" s="56">
        <v>23.095599999999997</v>
      </c>
      <c r="G19" s="56">
        <v>23.095600000000001</v>
      </c>
      <c r="H19" s="57">
        <f t="shared" si="0"/>
        <v>100.00000000000001</v>
      </c>
    </row>
    <row r="20" spans="1:8" ht="31.5" x14ac:dyDescent="0.25">
      <c r="A20" s="43" t="s">
        <v>87</v>
      </c>
      <c r="B20" s="50" t="s">
        <v>61</v>
      </c>
      <c r="C20" s="50" t="s">
        <v>286</v>
      </c>
      <c r="D20" s="50" t="s">
        <v>103</v>
      </c>
      <c r="E20" s="50"/>
      <c r="F20" s="56">
        <v>80</v>
      </c>
      <c r="G20" s="56">
        <v>38.4</v>
      </c>
      <c r="H20" s="57">
        <f t="shared" si="0"/>
        <v>47.999999999999993</v>
      </c>
    </row>
    <row r="21" spans="1:8" ht="63" x14ac:dyDescent="0.25">
      <c r="A21" s="43" t="s">
        <v>221</v>
      </c>
      <c r="B21" s="50" t="s">
        <v>61</v>
      </c>
      <c r="C21" s="50" t="s">
        <v>286</v>
      </c>
      <c r="D21" s="50" t="s">
        <v>103</v>
      </c>
      <c r="E21" s="50" t="s">
        <v>218</v>
      </c>
      <c r="F21" s="56">
        <v>80</v>
      </c>
      <c r="G21" s="56">
        <v>38.4</v>
      </c>
      <c r="H21" s="57">
        <f t="shared" si="0"/>
        <v>47.999999999999993</v>
      </c>
    </row>
    <row r="22" spans="1:8" ht="31.5" x14ac:dyDescent="0.25">
      <c r="A22" s="43" t="s">
        <v>86</v>
      </c>
      <c r="B22" s="50" t="s">
        <v>61</v>
      </c>
      <c r="C22" s="50" t="s">
        <v>286</v>
      </c>
      <c r="D22" s="50" t="s">
        <v>104</v>
      </c>
      <c r="E22" s="50"/>
      <c r="F22" s="56">
        <v>3.52</v>
      </c>
      <c r="G22" s="56">
        <v>3.52</v>
      </c>
      <c r="H22" s="57">
        <f t="shared" si="0"/>
        <v>100</v>
      </c>
    </row>
    <row r="23" spans="1:8" ht="78.75" x14ac:dyDescent="0.25">
      <c r="A23" s="43" t="s">
        <v>222</v>
      </c>
      <c r="B23" s="50" t="s">
        <v>61</v>
      </c>
      <c r="C23" s="50" t="s">
        <v>286</v>
      </c>
      <c r="D23" s="50" t="s">
        <v>104</v>
      </c>
      <c r="E23" s="50" t="s">
        <v>218</v>
      </c>
      <c r="F23" s="56">
        <v>3.52</v>
      </c>
      <c r="G23" s="56">
        <v>3.52</v>
      </c>
      <c r="H23" s="57">
        <f t="shared" si="0"/>
        <v>100</v>
      </c>
    </row>
    <row r="24" spans="1:8" ht="31.5" x14ac:dyDescent="0.25">
      <c r="A24" s="60" t="s">
        <v>324</v>
      </c>
      <c r="B24" s="50" t="s">
        <v>61</v>
      </c>
      <c r="C24" s="50" t="s">
        <v>286</v>
      </c>
      <c r="D24" s="50" t="s">
        <v>325</v>
      </c>
      <c r="E24" s="50"/>
      <c r="F24" s="55">
        <f>SUM(F25+F30)</f>
        <v>19757.306410000001</v>
      </c>
      <c r="G24" s="55">
        <f>SUM(G25+G30)</f>
        <v>17230.73</v>
      </c>
      <c r="H24" s="65">
        <f t="shared" ref="H24:H25" si="2">SUM(G24/F24%)</f>
        <v>87.211938927458277</v>
      </c>
    </row>
    <row r="25" spans="1:8" ht="31.5" x14ac:dyDescent="0.25">
      <c r="A25" s="60" t="s">
        <v>82</v>
      </c>
      <c r="B25" s="50" t="s">
        <v>61</v>
      </c>
      <c r="C25" s="50" t="s">
        <v>286</v>
      </c>
      <c r="D25" s="50" t="s">
        <v>326</v>
      </c>
      <c r="E25" s="50"/>
      <c r="F25" s="56">
        <f>SUM(F26+F28)</f>
        <v>17674.079410000002</v>
      </c>
      <c r="G25" s="56">
        <f>SUM(G26+G28)</f>
        <v>15156.960000000001</v>
      </c>
      <c r="H25" s="57">
        <f t="shared" si="2"/>
        <v>85.75813001849582</v>
      </c>
    </row>
    <row r="26" spans="1:8" ht="31.5" x14ac:dyDescent="0.25">
      <c r="A26" s="43" t="s">
        <v>82</v>
      </c>
      <c r="B26" s="50" t="s">
        <v>61</v>
      </c>
      <c r="C26" s="50" t="s">
        <v>286</v>
      </c>
      <c r="D26" s="50" t="s">
        <v>105</v>
      </c>
      <c r="E26" s="50"/>
      <c r="F26" s="56">
        <v>15690.08941</v>
      </c>
      <c r="G26" s="56">
        <v>13173.86</v>
      </c>
      <c r="H26" s="57">
        <f t="shared" si="0"/>
        <v>83.962937722991597</v>
      </c>
    </row>
    <row r="27" spans="1:8" ht="126" x14ac:dyDescent="0.25">
      <c r="A27" s="43" t="s">
        <v>223</v>
      </c>
      <c r="B27" s="50" t="s">
        <v>61</v>
      </c>
      <c r="C27" s="50" t="s">
        <v>286</v>
      </c>
      <c r="D27" s="50" t="s">
        <v>105</v>
      </c>
      <c r="E27" s="50" t="s">
        <v>224</v>
      </c>
      <c r="F27" s="56">
        <v>15690.08941</v>
      </c>
      <c r="G27" s="56">
        <v>13173.86</v>
      </c>
      <c r="H27" s="57">
        <f t="shared" si="0"/>
        <v>83.962937722991597</v>
      </c>
    </row>
    <row r="28" spans="1:8" ht="31.5" x14ac:dyDescent="0.25">
      <c r="A28" s="43" t="s">
        <v>83</v>
      </c>
      <c r="B28" s="50" t="s">
        <v>61</v>
      </c>
      <c r="C28" s="50" t="s">
        <v>286</v>
      </c>
      <c r="D28" s="50" t="s">
        <v>106</v>
      </c>
      <c r="E28" s="50"/>
      <c r="F28" s="56">
        <v>1983.99</v>
      </c>
      <c r="G28" s="56">
        <v>1983.1</v>
      </c>
      <c r="H28" s="57">
        <f t="shared" si="0"/>
        <v>99.955140902927937</v>
      </c>
    </row>
    <row r="29" spans="1:8" ht="126" x14ac:dyDescent="0.25">
      <c r="A29" s="43" t="s">
        <v>225</v>
      </c>
      <c r="B29" s="50" t="s">
        <v>61</v>
      </c>
      <c r="C29" s="50" t="s">
        <v>286</v>
      </c>
      <c r="D29" s="50" t="s">
        <v>106</v>
      </c>
      <c r="E29" s="50" t="s">
        <v>224</v>
      </c>
      <c r="F29" s="56">
        <v>1983.99</v>
      </c>
      <c r="G29" s="56">
        <v>1983.1</v>
      </c>
      <c r="H29" s="57">
        <f t="shared" si="0"/>
        <v>99.955140902927937</v>
      </c>
    </row>
    <row r="30" spans="1:8" ht="47.25" x14ac:dyDescent="0.25">
      <c r="A30" s="60" t="s">
        <v>84</v>
      </c>
      <c r="B30" s="50" t="s">
        <v>61</v>
      </c>
      <c r="C30" s="50" t="s">
        <v>286</v>
      </c>
      <c r="D30" s="63" t="s">
        <v>327</v>
      </c>
      <c r="E30" s="50"/>
      <c r="F30" s="56">
        <v>2083.2269999999999</v>
      </c>
      <c r="G30" s="56">
        <v>2073.77</v>
      </c>
      <c r="H30" s="57">
        <f t="shared" ref="H30" si="3">SUM(G30/F30%)</f>
        <v>99.546040829923967</v>
      </c>
    </row>
    <row r="31" spans="1:8" ht="47.25" x14ac:dyDescent="0.25">
      <c r="A31" s="43" t="s">
        <v>84</v>
      </c>
      <c r="B31" s="50" t="s">
        <v>61</v>
      </c>
      <c r="C31" s="50" t="s">
        <v>286</v>
      </c>
      <c r="D31" s="50" t="s">
        <v>107</v>
      </c>
      <c r="E31" s="50"/>
      <c r="F31" s="56">
        <v>2083.2269999999999</v>
      </c>
      <c r="G31" s="56">
        <v>2073.77</v>
      </c>
      <c r="H31" s="57">
        <f t="shared" si="0"/>
        <v>99.546040829923967</v>
      </c>
    </row>
    <row r="32" spans="1:8" ht="144" customHeight="1" x14ac:dyDescent="0.25">
      <c r="A32" s="44" t="s">
        <v>226</v>
      </c>
      <c r="B32" s="50" t="s">
        <v>61</v>
      </c>
      <c r="C32" s="50" t="s">
        <v>286</v>
      </c>
      <c r="D32" s="50" t="s">
        <v>107</v>
      </c>
      <c r="E32" s="50" t="s">
        <v>224</v>
      </c>
      <c r="F32" s="56">
        <v>2083.2269999999999</v>
      </c>
      <c r="G32" s="56">
        <v>2073.77</v>
      </c>
      <c r="H32" s="57">
        <f t="shared" si="0"/>
        <v>99.546040829923967</v>
      </c>
    </row>
    <row r="33" spans="1:8" ht="78" customHeight="1" x14ac:dyDescent="0.25">
      <c r="A33" s="41" t="s">
        <v>109</v>
      </c>
      <c r="B33" s="47" t="s">
        <v>61</v>
      </c>
      <c r="C33" s="47" t="s">
        <v>287</v>
      </c>
      <c r="D33" s="47"/>
      <c r="E33" s="47"/>
      <c r="F33" s="55">
        <v>574.79999999999995</v>
      </c>
      <c r="G33" s="55">
        <v>574.79999999999995</v>
      </c>
      <c r="H33" s="54">
        <f t="shared" si="0"/>
        <v>100</v>
      </c>
    </row>
    <row r="34" spans="1:8" ht="22.15" customHeight="1" x14ac:dyDescent="0.25">
      <c r="A34" s="60" t="s">
        <v>318</v>
      </c>
      <c r="B34" s="62" t="s">
        <v>61</v>
      </c>
      <c r="C34" s="62" t="s">
        <v>287</v>
      </c>
      <c r="D34" s="63" t="s">
        <v>320</v>
      </c>
      <c r="E34" s="47"/>
      <c r="F34" s="64">
        <v>574.79999999999995</v>
      </c>
      <c r="G34" s="64">
        <v>574.79999999999995</v>
      </c>
      <c r="H34" s="57">
        <f t="shared" ref="H34:H37" si="4">SUM(G34/F34%)</f>
        <v>100</v>
      </c>
    </row>
    <row r="35" spans="1:8" ht="22.15" customHeight="1" x14ac:dyDescent="0.25">
      <c r="A35" s="60" t="s">
        <v>328</v>
      </c>
      <c r="B35" s="62" t="s">
        <v>61</v>
      </c>
      <c r="C35" s="62" t="s">
        <v>287</v>
      </c>
      <c r="D35" s="63" t="s">
        <v>331</v>
      </c>
      <c r="E35" s="47"/>
      <c r="F35" s="64">
        <v>574.79999999999995</v>
      </c>
      <c r="G35" s="64">
        <v>574.79999999999995</v>
      </c>
      <c r="H35" s="57">
        <f t="shared" si="4"/>
        <v>100</v>
      </c>
    </row>
    <row r="36" spans="1:8" ht="22.15" customHeight="1" x14ac:dyDescent="0.25">
      <c r="A36" s="60" t="s">
        <v>329</v>
      </c>
      <c r="B36" s="62" t="s">
        <v>61</v>
      </c>
      <c r="C36" s="62" t="s">
        <v>287</v>
      </c>
      <c r="D36" s="63" t="s">
        <v>332</v>
      </c>
      <c r="E36" s="47"/>
      <c r="F36" s="64">
        <v>574.79999999999995</v>
      </c>
      <c r="G36" s="64">
        <v>574.79999999999995</v>
      </c>
      <c r="H36" s="57">
        <f t="shared" si="4"/>
        <v>100</v>
      </c>
    </row>
    <row r="37" spans="1:8" ht="20.45" customHeight="1" x14ac:dyDescent="0.25">
      <c r="A37" s="60" t="s">
        <v>330</v>
      </c>
      <c r="B37" s="62" t="s">
        <v>61</v>
      </c>
      <c r="C37" s="62" t="s">
        <v>287</v>
      </c>
      <c r="D37" s="63" t="s">
        <v>333</v>
      </c>
      <c r="E37" s="47"/>
      <c r="F37" s="64">
        <v>574.79999999999995</v>
      </c>
      <c r="G37" s="64">
        <v>574.79999999999995</v>
      </c>
      <c r="H37" s="57">
        <f t="shared" si="4"/>
        <v>100</v>
      </c>
    </row>
    <row r="38" spans="1:8" ht="63" x14ac:dyDescent="0.25">
      <c r="A38" s="43" t="s">
        <v>110</v>
      </c>
      <c r="B38" s="50" t="s">
        <v>61</v>
      </c>
      <c r="C38" s="50" t="s">
        <v>287</v>
      </c>
      <c r="D38" s="50" t="s">
        <v>111</v>
      </c>
      <c r="E38" s="50"/>
      <c r="F38" s="56">
        <v>167</v>
      </c>
      <c r="G38" s="56">
        <v>167</v>
      </c>
      <c r="H38" s="57">
        <f t="shared" si="0"/>
        <v>100</v>
      </c>
    </row>
    <row r="39" spans="1:8" ht="78.75" x14ac:dyDescent="0.25">
      <c r="A39" s="43" t="s">
        <v>227</v>
      </c>
      <c r="B39" s="50" t="s">
        <v>61</v>
      </c>
      <c r="C39" s="50" t="s">
        <v>287</v>
      </c>
      <c r="D39" s="50" t="s">
        <v>111</v>
      </c>
      <c r="E39" s="50" t="s">
        <v>228</v>
      </c>
      <c r="F39" s="56">
        <v>167</v>
      </c>
      <c r="G39" s="56">
        <v>167</v>
      </c>
      <c r="H39" s="57">
        <f t="shared" si="0"/>
        <v>100</v>
      </c>
    </row>
    <row r="40" spans="1:8" ht="63" x14ac:dyDescent="0.25">
      <c r="A40" s="43" t="s">
        <v>112</v>
      </c>
      <c r="B40" s="50" t="s">
        <v>61</v>
      </c>
      <c r="C40" s="50" t="s">
        <v>287</v>
      </c>
      <c r="D40" s="50" t="s">
        <v>113</v>
      </c>
      <c r="E40" s="50"/>
      <c r="F40" s="56">
        <v>127.4</v>
      </c>
      <c r="G40" s="56">
        <v>127.4</v>
      </c>
      <c r="H40" s="57">
        <f t="shared" si="0"/>
        <v>100</v>
      </c>
    </row>
    <row r="41" spans="1:8" ht="78.75" x14ac:dyDescent="0.25">
      <c r="A41" s="43" t="s">
        <v>229</v>
      </c>
      <c r="B41" s="50" t="s">
        <v>61</v>
      </c>
      <c r="C41" s="50" t="s">
        <v>287</v>
      </c>
      <c r="D41" s="50" t="s">
        <v>113</v>
      </c>
      <c r="E41" s="50" t="s">
        <v>228</v>
      </c>
      <c r="F41" s="56">
        <v>127.4</v>
      </c>
      <c r="G41" s="56">
        <v>127.4</v>
      </c>
      <c r="H41" s="57">
        <f t="shared" si="0"/>
        <v>100</v>
      </c>
    </row>
    <row r="42" spans="1:8" ht="94.5" x14ac:dyDescent="0.25">
      <c r="A42" s="43" t="s">
        <v>89</v>
      </c>
      <c r="B42" s="50" t="s">
        <v>61</v>
      </c>
      <c r="C42" s="50" t="s">
        <v>287</v>
      </c>
      <c r="D42" s="50" t="s">
        <v>114</v>
      </c>
      <c r="E42" s="50"/>
      <c r="F42" s="56">
        <v>280.39999999999998</v>
      </c>
      <c r="G42" s="56">
        <v>280.39999999999998</v>
      </c>
      <c r="H42" s="57">
        <f t="shared" si="0"/>
        <v>100</v>
      </c>
    </row>
    <row r="43" spans="1:8" ht="110.25" x14ac:dyDescent="0.25">
      <c r="A43" s="43" t="s">
        <v>230</v>
      </c>
      <c r="B43" s="50" t="s">
        <v>61</v>
      </c>
      <c r="C43" s="50" t="s">
        <v>287</v>
      </c>
      <c r="D43" s="50" t="s">
        <v>114</v>
      </c>
      <c r="E43" s="50" t="s">
        <v>228</v>
      </c>
      <c r="F43" s="56">
        <v>280.39999999999998</v>
      </c>
      <c r="G43" s="56">
        <v>280.39999999999998</v>
      </c>
      <c r="H43" s="57">
        <f t="shared" si="0"/>
        <v>100</v>
      </c>
    </row>
    <row r="44" spans="1:8" ht="31.5" x14ac:dyDescent="0.25">
      <c r="A44" s="41" t="s">
        <v>171</v>
      </c>
      <c r="B44" s="47" t="s">
        <v>61</v>
      </c>
      <c r="C44" s="47" t="s">
        <v>288</v>
      </c>
      <c r="D44" s="47"/>
      <c r="E44" s="47"/>
      <c r="F44" s="55">
        <v>161.31</v>
      </c>
      <c r="G44" s="55">
        <f>SUM(G49)</f>
        <v>161.31</v>
      </c>
      <c r="H44" s="54">
        <f t="shared" si="0"/>
        <v>100</v>
      </c>
    </row>
    <row r="45" spans="1:8" ht="31.5" x14ac:dyDescent="0.25">
      <c r="A45" s="60" t="s">
        <v>318</v>
      </c>
      <c r="B45" s="62" t="s">
        <v>61</v>
      </c>
      <c r="C45" s="62" t="s">
        <v>288</v>
      </c>
      <c r="D45" s="63" t="s">
        <v>320</v>
      </c>
      <c r="E45" s="47"/>
      <c r="F45" s="64">
        <v>161.31</v>
      </c>
      <c r="G45" s="64">
        <f t="shared" ref="G45:G47" si="5">SUM(G50)</f>
        <v>54.95</v>
      </c>
      <c r="H45" s="57">
        <f t="shared" ref="H45:H48" si="6">SUM(G45/F45%)</f>
        <v>34.064844089021143</v>
      </c>
    </row>
    <row r="46" spans="1:8" ht="15.75" x14ac:dyDescent="0.25">
      <c r="A46" s="60" t="s">
        <v>328</v>
      </c>
      <c r="B46" s="62" t="s">
        <v>61</v>
      </c>
      <c r="C46" s="62" t="s">
        <v>288</v>
      </c>
      <c r="D46" s="63" t="s">
        <v>331</v>
      </c>
      <c r="E46" s="47"/>
      <c r="F46" s="64">
        <v>161.31</v>
      </c>
      <c r="G46" s="64">
        <f t="shared" si="5"/>
        <v>106.36</v>
      </c>
      <c r="H46" s="57">
        <f t="shared" si="6"/>
        <v>65.935155910978864</v>
      </c>
    </row>
    <row r="47" spans="1:8" ht="15.75" x14ac:dyDescent="0.25">
      <c r="A47" s="60" t="s">
        <v>329</v>
      </c>
      <c r="B47" s="62" t="s">
        <v>61</v>
      </c>
      <c r="C47" s="62" t="s">
        <v>288</v>
      </c>
      <c r="D47" s="63" t="s">
        <v>332</v>
      </c>
      <c r="E47" s="47"/>
      <c r="F47" s="64">
        <v>161.31</v>
      </c>
      <c r="G47" s="64">
        <f t="shared" si="5"/>
        <v>0</v>
      </c>
      <c r="H47" s="57">
        <f t="shared" si="6"/>
        <v>0</v>
      </c>
    </row>
    <row r="48" spans="1:8" ht="31.5" x14ac:dyDescent="0.25">
      <c r="A48" s="60" t="s">
        <v>330</v>
      </c>
      <c r="B48" s="62" t="s">
        <v>61</v>
      </c>
      <c r="C48" s="62" t="s">
        <v>288</v>
      </c>
      <c r="D48" s="63" t="s">
        <v>333</v>
      </c>
      <c r="E48" s="47"/>
      <c r="F48" s="64">
        <v>161.31</v>
      </c>
      <c r="G48" s="64">
        <f>SUM(G57)</f>
        <v>0</v>
      </c>
      <c r="H48" s="57">
        <f t="shared" si="6"/>
        <v>0</v>
      </c>
    </row>
    <row r="49" spans="1:8" ht="31.5" x14ac:dyDescent="0.25">
      <c r="A49" s="43" t="s">
        <v>174</v>
      </c>
      <c r="B49" s="50" t="s">
        <v>61</v>
      </c>
      <c r="C49" s="50" t="s">
        <v>288</v>
      </c>
      <c r="D49" s="50" t="s">
        <v>172</v>
      </c>
      <c r="E49" s="50"/>
      <c r="F49" s="56">
        <v>161.31</v>
      </c>
      <c r="G49" s="56">
        <f>SUM(G50:G51)</f>
        <v>161.31</v>
      </c>
      <c r="H49" s="57">
        <f t="shared" si="0"/>
        <v>100</v>
      </c>
    </row>
    <row r="50" spans="1:8" ht="63" x14ac:dyDescent="0.25">
      <c r="A50" s="43" t="s">
        <v>231</v>
      </c>
      <c r="B50" s="50" t="s">
        <v>61</v>
      </c>
      <c r="C50" s="50" t="s">
        <v>288</v>
      </c>
      <c r="D50" s="50" t="s">
        <v>172</v>
      </c>
      <c r="E50" s="50" t="s">
        <v>218</v>
      </c>
      <c r="F50" s="56">
        <v>54.95</v>
      </c>
      <c r="G50" s="56">
        <v>54.95</v>
      </c>
      <c r="H50" s="57">
        <f t="shared" si="0"/>
        <v>100.00000000000001</v>
      </c>
    </row>
    <row r="51" spans="1:8" ht="47.25" x14ac:dyDescent="0.25">
      <c r="A51" s="43" t="s">
        <v>232</v>
      </c>
      <c r="B51" s="50" t="s">
        <v>61</v>
      </c>
      <c r="C51" s="50" t="s">
        <v>288</v>
      </c>
      <c r="D51" s="50" t="s">
        <v>172</v>
      </c>
      <c r="E51" s="50" t="s">
        <v>220</v>
      </c>
      <c r="F51" s="56">
        <v>106.36</v>
      </c>
      <c r="G51" s="56">
        <v>106.36</v>
      </c>
      <c r="H51" s="57">
        <f t="shared" si="0"/>
        <v>99.999999999999986</v>
      </c>
    </row>
    <row r="52" spans="1:8" ht="15.75" x14ac:dyDescent="0.25">
      <c r="A52" s="41" t="s">
        <v>64</v>
      </c>
      <c r="B52" s="47" t="s">
        <v>61</v>
      </c>
      <c r="C52" s="47" t="s">
        <v>289</v>
      </c>
      <c r="D52" s="47"/>
      <c r="E52" s="47"/>
      <c r="F52" s="55">
        <v>1000</v>
      </c>
      <c r="G52" s="55"/>
      <c r="H52" s="54">
        <f t="shared" si="0"/>
        <v>0</v>
      </c>
    </row>
    <row r="53" spans="1:8" ht="31.5" x14ac:dyDescent="0.25">
      <c r="A53" s="60" t="s">
        <v>318</v>
      </c>
      <c r="B53" s="62" t="s">
        <v>61</v>
      </c>
      <c r="C53" s="62" t="s">
        <v>289</v>
      </c>
      <c r="D53" s="63" t="s">
        <v>320</v>
      </c>
      <c r="E53" s="47"/>
      <c r="F53" s="56">
        <v>1000</v>
      </c>
      <c r="G53" s="56"/>
      <c r="H53" s="57">
        <f t="shared" ref="H53:H56" si="7">SUM(G53/F53%)</f>
        <v>0</v>
      </c>
    </row>
    <row r="54" spans="1:8" ht="15.75" x14ac:dyDescent="0.25">
      <c r="A54" s="60" t="s">
        <v>328</v>
      </c>
      <c r="B54" s="62" t="s">
        <v>61</v>
      </c>
      <c r="C54" s="62" t="s">
        <v>289</v>
      </c>
      <c r="D54" s="63" t="s">
        <v>331</v>
      </c>
      <c r="E54" s="47"/>
      <c r="F54" s="56">
        <v>1000</v>
      </c>
      <c r="G54" s="56"/>
      <c r="H54" s="57">
        <f t="shared" si="7"/>
        <v>0</v>
      </c>
    </row>
    <row r="55" spans="1:8" ht="15.75" x14ac:dyDescent="0.25">
      <c r="A55" s="60" t="s">
        <v>329</v>
      </c>
      <c r="B55" s="62" t="s">
        <v>61</v>
      </c>
      <c r="C55" s="62" t="s">
        <v>289</v>
      </c>
      <c r="D55" s="63" t="s">
        <v>332</v>
      </c>
      <c r="E55" s="47"/>
      <c r="F55" s="56">
        <v>1000</v>
      </c>
      <c r="G55" s="56"/>
      <c r="H55" s="57">
        <f t="shared" si="7"/>
        <v>0</v>
      </c>
    </row>
    <row r="56" spans="1:8" ht="15.75" x14ac:dyDescent="0.25">
      <c r="A56" s="60" t="s">
        <v>335</v>
      </c>
      <c r="B56" s="62" t="s">
        <v>61</v>
      </c>
      <c r="C56" s="62" t="s">
        <v>289</v>
      </c>
      <c r="D56" s="63" t="s">
        <v>334</v>
      </c>
      <c r="E56" s="47"/>
      <c r="F56" s="56">
        <v>1000</v>
      </c>
      <c r="G56" s="56"/>
      <c r="H56" s="57">
        <f t="shared" si="7"/>
        <v>0</v>
      </c>
    </row>
    <row r="57" spans="1:8" ht="31.5" x14ac:dyDescent="0.25">
      <c r="A57" s="43" t="s">
        <v>90</v>
      </c>
      <c r="B57" s="50" t="s">
        <v>61</v>
      </c>
      <c r="C57" s="50" t="s">
        <v>289</v>
      </c>
      <c r="D57" s="50" t="s">
        <v>115</v>
      </c>
      <c r="E57" s="50"/>
      <c r="F57" s="56">
        <v>1000</v>
      </c>
      <c r="G57" s="56"/>
      <c r="H57" s="57">
        <f t="shared" si="0"/>
        <v>0</v>
      </c>
    </row>
    <row r="58" spans="1:8" ht="47.25" x14ac:dyDescent="0.25">
      <c r="A58" s="43" t="s">
        <v>233</v>
      </c>
      <c r="B58" s="50" t="s">
        <v>61</v>
      </c>
      <c r="C58" s="50" t="s">
        <v>289</v>
      </c>
      <c r="D58" s="50" t="s">
        <v>115</v>
      </c>
      <c r="E58" s="50" t="s">
        <v>220</v>
      </c>
      <c r="F58" s="56">
        <v>1000</v>
      </c>
      <c r="G58" s="56"/>
      <c r="H58" s="57">
        <f t="shared" si="0"/>
        <v>0</v>
      </c>
    </row>
    <row r="59" spans="1:8" ht="15.75" x14ac:dyDescent="0.25">
      <c r="A59" s="41" t="s">
        <v>65</v>
      </c>
      <c r="B59" s="47" t="s">
        <v>61</v>
      </c>
      <c r="C59" s="47" t="s">
        <v>290</v>
      </c>
      <c r="D59" s="47"/>
      <c r="E59" s="47"/>
      <c r="F59" s="55">
        <f>SUM(F60)</f>
        <v>1234</v>
      </c>
      <c r="G59" s="55">
        <f>SUM(G60)</f>
        <v>719.49</v>
      </c>
      <c r="H59" s="54">
        <f>SUM(G59/F59%)</f>
        <v>58.305510534846029</v>
      </c>
    </row>
    <row r="60" spans="1:8" ht="31.5" x14ac:dyDescent="0.25">
      <c r="A60" s="60" t="s">
        <v>318</v>
      </c>
      <c r="B60" s="62">
        <v>611</v>
      </c>
      <c r="C60" s="50" t="s">
        <v>290</v>
      </c>
      <c r="D60" s="63" t="s">
        <v>320</v>
      </c>
      <c r="E60" s="47"/>
      <c r="F60" s="64">
        <f>SUM(F61+F66)</f>
        <v>1234</v>
      </c>
      <c r="G60" s="64">
        <f>SUM(G61+G66)</f>
        <v>719.49</v>
      </c>
      <c r="H60" s="57">
        <f t="shared" si="0"/>
        <v>58.305510534846029</v>
      </c>
    </row>
    <row r="61" spans="1:8" ht="31.5" x14ac:dyDescent="0.25">
      <c r="A61" s="60" t="s">
        <v>85</v>
      </c>
      <c r="B61" s="62">
        <v>611</v>
      </c>
      <c r="C61" s="50" t="s">
        <v>290</v>
      </c>
      <c r="D61" s="63" t="s">
        <v>321</v>
      </c>
      <c r="E61" s="47"/>
      <c r="F61" s="64">
        <f t="shared" ref="F61:G63" si="8">SUM(F62)</f>
        <v>50</v>
      </c>
      <c r="G61" s="64">
        <f t="shared" si="8"/>
        <v>6.51</v>
      </c>
      <c r="H61" s="57">
        <f t="shared" si="0"/>
        <v>13.02</v>
      </c>
    </row>
    <row r="62" spans="1:8" ht="47.25" x14ac:dyDescent="0.25">
      <c r="A62" s="60" t="s">
        <v>322</v>
      </c>
      <c r="B62" s="62">
        <v>611</v>
      </c>
      <c r="C62" s="50" t="s">
        <v>290</v>
      </c>
      <c r="D62" s="63" t="s">
        <v>323</v>
      </c>
      <c r="E62" s="47"/>
      <c r="F62" s="64">
        <f t="shared" si="8"/>
        <v>50</v>
      </c>
      <c r="G62" s="64">
        <f t="shared" si="8"/>
        <v>6.51</v>
      </c>
      <c r="H62" s="57">
        <f t="shared" si="0"/>
        <v>13.02</v>
      </c>
    </row>
    <row r="63" spans="1:8" ht="31.5" x14ac:dyDescent="0.25">
      <c r="A63" s="60" t="s">
        <v>337</v>
      </c>
      <c r="B63" s="62">
        <v>611</v>
      </c>
      <c r="C63" s="50" t="s">
        <v>290</v>
      </c>
      <c r="D63" s="63" t="s">
        <v>336</v>
      </c>
      <c r="E63" s="47"/>
      <c r="F63" s="64">
        <f t="shared" si="8"/>
        <v>50</v>
      </c>
      <c r="G63" s="64">
        <f t="shared" si="8"/>
        <v>6.51</v>
      </c>
      <c r="H63" s="57">
        <f t="shared" si="0"/>
        <v>13.02</v>
      </c>
    </row>
    <row r="64" spans="1:8" ht="31.5" x14ac:dyDescent="0.25">
      <c r="A64" s="43" t="s">
        <v>85</v>
      </c>
      <c r="B64" s="50" t="s">
        <v>61</v>
      </c>
      <c r="C64" s="50" t="s">
        <v>290</v>
      </c>
      <c r="D64" s="50" t="s">
        <v>102</v>
      </c>
      <c r="E64" s="50"/>
      <c r="F64" s="56">
        <v>50</v>
      </c>
      <c r="G64" s="56">
        <v>6.51</v>
      </c>
      <c r="H64" s="57">
        <f t="shared" si="0"/>
        <v>13.02</v>
      </c>
    </row>
    <row r="65" spans="1:8" ht="63" x14ac:dyDescent="0.25">
      <c r="A65" s="43" t="s">
        <v>234</v>
      </c>
      <c r="B65" s="50" t="s">
        <v>61</v>
      </c>
      <c r="C65" s="50" t="s">
        <v>290</v>
      </c>
      <c r="D65" s="50" t="s">
        <v>102</v>
      </c>
      <c r="E65" s="50" t="s">
        <v>235</v>
      </c>
      <c r="F65" s="56">
        <v>50</v>
      </c>
      <c r="G65" s="56">
        <v>6.51</v>
      </c>
      <c r="H65" s="57">
        <f t="shared" si="0"/>
        <v>13.02</v>
      </c>
    </row>
    <row r="66" spans="1:8" ht="15.75" x14ac:dyDescent="0.25">
      <c r="A66" s="60" t="s">
        <v>328</v>
      </c>
      <c r="B66" s="50" t="s">
        <v>61</v>
      </c>
      <c r="C66" s="50" t="s">
        <v>290</v>
      </c>
      <c r="D66" s="50" t="s">
        <v>331</v>
      </c>
      <c r="E66" s="50"/>
      <c r="F66" s="64">
        <f>SUM(F67)</f>
        <v>1184</v>
      </c>
      <c r="G66" s="64">
        <f>SUM(G67)</f>
        <v>712.98</v>
      </c>
      <c r="H66" s="57">
        <f t="shared" si="0"/>
        <v>60.217905405405411</v>
      </c>
    </row>
    <row r="67" spans="1:8" ht="15.75" x14ac:dyDescent="0.25">
      <c r="A67" s="60" t="s">
        <v>329</v>
      </c>
      <c r="B67" s="50" t="s">
        <v>61</v>
      </c>
      <c r="C67" s="50" t="s">
        <v>290</v>
      </c>
      <c r="D67" s="50" t="s">
        <v>332</v>
      </c>
      <c r="E67" s="50"/>
      <c r="F67" s="64">
        <f>SUM(F68+F71)</f>
        <v>1184</v>
      </c>
      <c r="G67" s="64">
        <f>SUM(G68+G71)</f>
        <v>712.98</v>
      </c>
      <c r="H67" s="57">
        <f t="shared" si="0"/>
        <v>60.217905405405411</v>
      </c>
    </row>
    <row r="68" spans="1:8" ht="31.5" x14ac:dyDescent="0.25">
      <c r="A68" s="60" t="s">
        <v>330</v>
      </c>
      <c r="B68" s="50" t="s">
        <v>61</v>
      </c>
      <c r="C68" s="50" t="s">
        <v>290</v>
      </c>
      <c r="D68" s="50" t="s">
        <v>333</v>
      </c>
      <c r="E68" s="50"/>
      <c r="F68" s="64">
        <f>SUM(F69)</f>
        <v>50</v>
      </c>
      <c r="G68" s="64">
        <f>SUM(G69)</f>
        <v>10.3</v>
      </c>
      <c r="H68" s="57">
        <f t="shared" si="0"/>
        <v>20.6</v>
      </c>
    </row>
    <row r="69" spans="1:8" ht="31.5" x14ac:dyDescent="0.25">
      <c r="A69" s="43" t="s">
        <v>213</v>
      </c>
      <c r="B69" s="50" t="s">
        <v>61</v>
      </c>
      <c r="C69" s="50" t="s">
        <v>290</v>
      </c>
      <c r="D69" s="50" t="s">
        <v>214</v>
      </c>
      <c r="E69" s="50"/>
      <c r="F69" s="56">
        <v>50</v>
      </c>
      <c r="G69" s="56">
        <v>10.3</v>
      </c>
      <c r="H69" s="57">
        <f t="shared" si="0"/>
        <v>20.6</v>
      </c>
    </row>
    <row r="70" spans="1:8" ht="47.25" x14ac:dyDescent="0.25">
      <c r="A70" s="43" t="s">
        <v>236</v>
      </c>
      <c r="B70" s="50" t="s">
        <v>61</v>
      </c>
      <c r="C70" s="50" t="s">
        <v>290</v>
      </c>
      <c r="D70" s="50" t="s">
        <v>214</v>
      </c>
      <c r="E70" s="50" t="s">
        <v>220</v>
      </c>
      <c r="F70" s="56">
        <v>50</v>
      </c>
      <c r="G70" s="56">
        <v>10.3</v>
      </c>
      <c r="H70" s="57">
        <f t="shared" si="0"/>
        <v>20.6</v>
      </c>
    </row>
    <row r="71" spans="1:8" ht="15.75" x14ac:dyDescent="0.25">
      <c r="A71" s="60" t="s">
        <v>335</v>
      </c>
      <c r="B71" s="50" t="s">
        <v>61</v>
      </c>
      <c r="C71" s="50" t="s">
        <v>290</v>
      </c>
      <c r="D71" s="50" t="s">
        <v>334</v>
      </c>
      <c r="E71" s="50"/>
      <c r="F71" s="64">
        <f>SUM(F72+F74)</f>
        <v>1134</v>
      </c>
      <c r="G71" s="64">
        <f>SUM(G72+G74)</f>
        <v>702.68000000000006</v>
      </c>
      <c r="H71" s="57">
        <f t="shared" si="0"/>
        <v>61.964726631393305</v>
      </c>
    </row>
    <row r="72" spans="1:8" ht="31.5" x14ac:dyDescent="0.25">
      <c r="A72" s="43" t="s">
        <v>100</v>
      </c>
      <c r="B72" s="50" t="s">
        <v>61</v>
      </c>
      <c r="C72" s="50" t="s">
        <v>290</v>
      </c>
      <c r="D72" s="50" t="s">
        <v>116</v>
      </c>
      <c r="E72" s="50"/>
      <c r="F72" s="56">
        <v>634</v>
      </c>
      <c r="G72" s="56">
        <v>221</v>
      </c>
      <c r="H72" s="57">
        <f t="shared" si="0"/>
        <v>34.858044164037857</v>
      </c>
    </row>
    <row r="73" spans="1:8" ht="63" x14ac:dyDescent="0.25">
      <c r="A73" s="43" t="s">
        <v>237</v>
      </c>
      <c r="B73" s="50" t="s">
        <v>61</v>
      </c>
      <c r="C73" s="50" t="s">
        <v>290</v>
      </c>
      <c r="D73" s="50" t="s">
        <v>116</v>
      </c>
      <c r="E73" s="50" t="s">
        <v>218</v>
      </c>
      <c r="F73" s="56">
        <v>634</v>
      </c>
      <c r="G73" s="56">
        <v>221</v>
      </c>
      <c r="H73" s="57">
        <f t="shared" si="0"/>
        <v>34.858044164037857</v>
      </c>
    </row>
    <row r="74" spans="1:8" ht="94.5" x14ac:dyDescent="0.25">
      <c r="A74" s="43" t="s">
        <v>117</v>
      </c>
      <c r="B74" s="50" t="s">
        <v>61</v>
      </c>
      <c r="C74" s="50" t="s">
        <v>290</v>
      </c>
      <c r="D74" s="50" t="s">
        <v>118</v>
      </c>
      <c r="E74" s="50"/>
      <c r="F74" s="56">
        <v>500</v>
      </c>
      <c r="G74" s="56">
        <v>481.68</v>
      </c>
      <c r="H74" s="57">
        <f t="shared" si="0"/>
        <v>96.335999999999999</v>
      </c>
    </row>
    <row r="75" spans="1:8" ht="126" x14ac:dyDescent="0.25">
      <c r="A75" s="43" t="s">
        <v>238</v>
      </c>
      <c r="B75" s="50" t="s">
        <v>61</v>
      </c>
      <c r="C75" s="50" t="s">
        <v>290</v>
      </c>
      <c r="D75" s="50" t="s">
        <v>118</v>
      </c>
      <c r="E75" s="50" t="s">
        <v>218</v>
      </c>
      <c r="F75" s="56">
        <v>500</v>
      </c>
      <c r="G75" s="56">
        <v>481.68</v>
      </c>
      <c r="H75" s="57">
        <f t="shared" si="0"/>
        <v>96.335999999999999</v>
      </c>
    </row>
    <row r="76" spans="1:8" ht="15.75" x14ac:dyDescent="0.25">
      <c r="A76" s="41" t="s">
        <v>66</v>
      </c>
      <c r="B76" s="47" t="s">
        <v>61</v>
      </c>
      <c r="C76" s="47" t="s">
        <v>291</v>
      </c>
      <c r="D76" s="47"/>
      <c r="E76" s="47"/>
      <c r="F76" s="55">
        <f t="shared" ref="F76:G80" si="9">SUM(F77)</f>
        <v>346.4</v>
      </c>
      <c r="G76" s="55">
        <f t="shared" si="9"/>
        <v>346.4</v>
      </c>
      <c r="H76" s="54">
        <f t="shared" si="0"/>
        <v>100</v>
      </c>
    </row>
    <row r="77" spans="1:8" ht="31.5" x14ac:dyDescent="0.25">
      <c r="A77" s="41" t="s">
        <v>67</v>
      </c>
      <c r="B77" s="47" t="s">
        <v>61</v>
      </c>
      <c r="C77" s="47" t="s">
        <v>292</v>
      </c>
      <c r="D77" s="47"/>
      <c r="E77" s="47"/>
      <c r="F77" s="55">
        <f t="shared" si="9"/>
        <v>346.4</v>
      </c>
      <c r="G77" s="55">
        <f t="shared" si="9"/>
        <v>346.4</v>
      </c>
      <c r="H77" s="54">
        <f t="shared" si="0"/>
        <v>100</v>
      </c>
    </row>
    <row r="78" spans="1:8" ht="15.75" x14ac:dyDescent="0.25">
      <c r="A78" s="60" t="s">
        <v>328</v>
      </c>
      <c r="B78" s="50" t="s">
        <v>61</v>
      </c>
      <c r="C78" s="50" t="s">
        <v>292</v>
      </c>
      <c r="D78" s="50" t="s">
        <v>331</v>
      </c>
      <c r="E78" s="47"/>
      <c r="F78" s="64">
        <f t="shared" si="9"/>
        <v>346.4</v>
      </c>
      <c r="G78" s="64">
        <f t="shared" si="9"/>
        <v>346.4</v>
      </c>
      <c r="H78" s="57">
        <f t="shared" si="0"/>
        <v>100</v>
      </c>
    </row>
    <row r="79" spans="1:8" ht="15.75" x14ac:dyDescent="0.25">
      <c r="A79" s="60" t="s">
        <v>329</v>
      </c>
      <c r="B79" s="50" t="s">
        <v>61</v>
      </c>
      <c r="C79" s="50" t="s">
        <v>292</v>
      </c>
      <c r="D79" s="50" t="s">
        <v>332</v>
      </c>
      <c r="E79" s="47"/>
      <c r="F79" s="64">
        <f t="shared" si="9"/>
        <v>346.4</v>
      </c>
      <c r="G79" s="64">
        <f t="shared" si="9"/>
        <v>346.4</v>
      </c>
      <c r="H79" s="57">
        <f t="shared" si="0"/>
        <v>100</v>
      </c>
    </row>
    <row r="80" spans="1:8" ht="15.75" x14ac:dyDescent="0.25">
      <c r="A80" s="60" t="s">
        <v>335</v>
      </c>
      <c r="B80" s="47"/>
      <c r="C80" s="50" t="s">
        <v>292</v>
      </c>
      <c r="D80" s="50" t="s">
        <v>334</v>
      </c>
      <c r="E80" s="47"/>
      <c r="F80" s="64">
        <f t="shared" si="9"/>
        <v>346.4</v>
      </c>
      <c r="G80" s="64">
        <f t="shared" si="9"/>
        <v>346.4</v>
      </c>
      <c r="H80" s="57">
        <f t="shared" si="0"/>
        <v>100</v>
      </c>
    </row>
    <row r="81" spans="1:8" ht="47.25" x14ac:dyDescent="0.25">
      <c r="A81" s="43" t="s">
        <v>91</v>
      </c>
      <c r="B81" s="50" t="s">
        <v>61</v>
      </c>
      <c r="C81" s="50" t="s">
        <v>292</v>
      </c>
      <c r="D81" s="50" t="s">
        <v>119</v>
      </c>
      <c r="E81" s="50"/>
      <c r="F81" s="56">
        <v>346.4</v>
      </c>
      <c r="G81" s="56">
        <v>346.4</v>
      </c>
      <c r="H81" s="57">
        <f t="shared" si="0"/>
        <v>100</v>
      </c>
    </row>
    <row r="82" spans="1:8" ht="141.75" x14ac:dyDescent="0.25">
      <c r="A82" s="44" t="s">
        <v>239</v>
      </c>
      <c r="B82" s="50" t="s">
        <v>61</v>
      </c>
      <c r="C82" s="50" t="s">
        <v>292</v>
      </c>
      <c r="D82" s="50" t="s">
        <v>119</v>
      </c>
      <c r="E82" s="50" t="s">
        <v>224</v>
      </c>
      <c r="F82" s="56">
        <v>346.4</v>
      </c>
      <c r="G82" s="56">
        <v>346.4</v>
      </c>
      <c r="H82" s="57">
        <f t="shared" si="0"/>
        <v>100</v>
      </c>
    </row>
    <row r="83" spans="1:8" ht="47.25" x14ac:dyDescent="0.25">
      <c r="A83" s="41" t="s">
        <v>120</v>
      </c>
      <c r="B83" s="47" t="s">
        <v>61</v>
      </c>
      <c r="C83" s="47" t="s">
        <v>293</v>
      </c>
      <c r="D83" s="47"/>
      <c r="E83" s="47"/>
      <c r="F83" s="55">
        <v>500</v>
      </c>
      <c r="G83" s="55">
        <v>500</v>
      </c>
      <c r="H83" s="54">
        <f t="shared" si="0"/>
        <v>100</v>
      </c>
    </row>
    <row r="84" spans="1:8" ht="47.25" x14ac:dyDescent="0.25">
      <c r="A84" s="41" t="s">
        <v>121</v>
      </c>
      <c r="B84" s="47" t="s">
        <v>61</v>
      </c>
      <c r="C84" s="47" t="s">
        <v>294</v>
      </c>
      <c r="D84" s="47"/>
      <c r="E84" s="47"/>
      <c r="F84" s="55">
        <v>500</v>
      </c>
      <c r="G84" s="55">
        <v>500</v>
      </c>
      <c r="H84" s="54">
        <f t="shared" si="0"/>
        <v>100</v>
      </c>
    </row>
    <row r="85" spans="1:8" ht="94.5" x14ac:dyDescent="0.25">
      <c r="A85" s="67" t="s">
        <v>341</v>
      </c>
      <c r="B85" s="50" t="s">
        <v>61</v>
      </c>
      <c r="C85" s="50" t="s">
        <v>294</v>
      </c>
      <c r="D85" s="50" t="s">
        <v>338</v>
      </c>
      <c r="E85" s="47"/>
      <c r="F85" s="56">
        <v>500</v>
      </c>
      <c r="G85" s="56">
        <v>500</v>
      </c>
      <c r="H85" s="57">
        <f t="shared" ref="H85:H87" si="10">SUM(G85/F85%)</f>
        <v>100</v>
      </c>
    </row>
    <row r="86" spans="1:8" ht="15.75" x14ac:dyDescent="0.25">
      <c r="A86" s="67" t="s">
        <v>342</v>
      </c>
      <c r="B86" s="50" t="s">
        <v>61</v>
      </c>
      <c r="C86" s="50" t="s">
        <v>294</v>
      </c>
      <c r="D86" s="50" t="s">
        <v>339</v>
      </c>
      <c r="E86" s="47"/>
      <c r="F86" s="56">
        <v>500</v>
      </c>
      <c r="G86" s="56">
        <v>500</v>
      </c>
      <c r="H86" s="57">
        <f t="shared" si="10"/>
        <v>100</v>
      </c>
    </row>
    <row r="87" spans="1:8" ht="31.5" x14ac:dyDescent="0.25">
      <c r="A87" s="67" t="s">
        <v>343</v>
      </c>
      <c r="B87" s="50" t="s">
        <v>61</v>
      </c>
      <c r="C87" s="50" t="s">
        <v>294</v>
      </c>
      <c r="D87" s="50" t="s">
        <v>340</v>
      </c>
      <c r="E87" s="47"/>
      <c r="F87" s="56">
        <v>500</v>
      </c>
      <c r="G87" s="56">
        <v>500</v>
      </c>
      <c r="H87" s="57">
        <f t="shared" si="10"/>
        <v>100</v>
      </c>
    </row>
    <row r="88" spans="1:8" ht="31.5" x14ac:dyDescent="0.25">
      <c r="A88" s="43" t="s">
        <v>122</v>
      </c>
      <c r="B88" s="50" t="s">
        <v>61</v>
      </c>
      <c r="C88" s="50" t="s">
        <v>294</v>
      </c>
      <c r="D88" s="50" t="s">
        <v>123</v>
      </c>
      <c r="E88" s="50"/>
      <c r="F88" s="56">
        <v>500</v>
      </c>
      <c r="G88" s="56">
        <v>500</v>
      </c>
      <c r="H88" s="57">
        <f t="shared" si="0"/>
        <v>100</v>
      </c>
    </row>
    <row r="89" spans="1:8" ht="63" x14ac:dyDescent="0.25">
      <c r="A89" s="43" t="s">
        <v>240</v>
      </c>
      <c r="B89" s="50" t="s">
        <v>61</v>
      </c>
      <c r="C89" s="50" t="s">
        <v>294</v>
      </c>
      <c r="D89" s="50" t="s">
        <v>123</v>
      </c>
      <c r="E89" s="50" t="s">
        <v>218</v>
      </c>
      <c r="F89" s="56">
        <v>500</v>
      </c>
      <c r="G89" s="56">
        <v>500</v>
      </c>
      <c r="H89" s="57">
        <f t="shared" si="0"/>
        <v>100</v>
      </c>
    </row>
    <row r="90" spans="1:8" ht="15.75" x14ac:dyDescent="0.25">
      <c r="A90" s="41" t="s">
        <v>68</v>
      </c>
      <c r="B90" s="47" t="s">
        <v>61</v>
      </c>
      <c r="C90" s="47" t="s">
        <v>295</v>
      </c>
      <c r="D90" s="47"/>
      <c r="E90" s="47"/>
      <c r="F90" s="55">
        <f>SUM(F91+F108)</f>
        <v>68901.327170000004</v>
      </c>
      <c r="G90" s="55">
        <f>SUM(G91+G108)</f>
        <v>67872.824170000007</v>
      </c>
      <c r="H90" s="54">
        <f t="shared" si="0"/>
        <v>98.507281293054959</v>
      </c>
    </row>
    <row r="91" spans="1:8" ht="31.5" x14ac:dyDescent="0.25">
      <c r="A91" s="41" t="s">
        <v>69</v>
      </c>
      <c r="B91" s="47" t="s">
        <v>61</v>
      </c>
      <c r="C91" s="47" t="s">
        <v>296</v>
      </c>
      <c r="D91" s="47"/>
      <c r="E91" s="47"/>
      <c r="F91" s="55">
        <v>62596.327170000004</v>
      </c>
      <c r="G91" s="55">
        <f>SUM(G95+G97+G99+G106)</f>
        <v>62245.82417</v>
      </c>
      <c r="H91" s="54">
        <f t="shared" si="0"/>
        <v>99.440058201740641</v>
      </c>
    </row>
    <row r="92" spans="1:8" ht="94.5" x14ac:dyDescent="0.25">
      <c r="A92" s="67" t="s">
        <v>341</v>
      </c>
      <c r="B92" s="50" t="s">
        <v>61</v>
      </c>
      <c r="C92" s="50" t="s">
        <v>296</v>
      </c>
      <c r="D92" s="50" t="s">
        <v>338</v>
      </c>
      <c r="E92" s="47"/>
      <c r="F92" s="64">
        <f>SUM(F93+F101+F104)</f>
        <v>62596.327169999997</v>
      </c>
      <c r="G92" s="64">
        <f>SUM(G93+G101+G104)</f>
        <v>62245.82417</v>
      </c>
      <c r="H92" s="57">
        <f t="shared" si="0"/>
        <v>99.440058201740669</v>
      </c>
    </row>
    <row r="93" spans="1:8" ht="15.75" x14ac:dyDescent="0.25">
      <c r="A93" s="67" t="s">
        <v>342</v>
      </c>
      <c r="B93" s="50" t="s">
        <v>61</v>
      </c>
      <c r="C93" s="50" t="s">
        <v>296</v>
      </c>
      <c r="D93" s="50" t="s">
        <v>339</v>
      </c>
      <c r="E93" s="47"/>
      <c r="F93" s="64">
        <f>SUM(F94)</f>
        <v>51213.399539999999</v>
      </c>
      <c r="G93" s="64">
        <f>SUM(G94)</f>
        <v>50872.896540000002</v>
      </c>
      <c r="H93" s="57">
        <f t="shared" si="0"/>
        <v>99.3351290813373</v>
      </c>
    </row>
    <row r="94" spans="1:8" ht="63" x14ac:dyDescent="0.25">
      <c r="A94" s="67" t="s">
        <v>345</v>
      </c>
      <c r="B94" s="50" t="s">
        <v>61</v>
      </c>
      <c r="C94" s="50" t="s">
        <v>296</v>
      </c>
      <c r="D94" s="50" t="s">
        <v>344</v>
      </c>
      <c r="E94" s="47"/>
      <c r="F94" s="64">
        <f>SUM(F95+F97+F99)</f>
        <v>51213.399539999999</v>
      </c>
      <c r="G94" s="64">
        <f>SUM(G95+G97+G99)</f>
        <v>50872.896540000002</v>
      </c>
      <c r="H94" s="57">
        <f t="shared" si="0"/>
        <v>99.3351290813373</v>
      </c>
    </row>
    <row r="95" spans="1:8" ht="31.5" x14ac:dyDescent="0.25">
      <c r="A95" s="43" t="s">
        <v>97</v>
      </c>
      <c r="B95" s="50" t="s">
        <v>61</v>
      </c>
      <c r="C95" s="50" t="s">
        <v>296</v>
      </c>
      <c r="D95" s="50" t="s">
        <v>124</v>
      </c>
      <c r="E95" s="50"/>
      <c r="F95" s="56">
        <v>8781.8678900000014</v>
      </c>
      <c r="G95" s="56">
        <v>8555.83</v>
      </c>
      <c r="H95" s="57">
        <f t="shared" si="0"/>
        <v>97.426084144839024</v>
      </c>
    </row>
    <row r="96" spans="1:8" ht="63" x14ac:dyDescent="0.25">
      <c r="A96" s="43" t="s">
        <v>241</v>
      </c>
      <c r="B96" s="50" t="s">
        <v>61</v>
      </c>
      <c r="C96" s="50" t="s">
        <v>296</v>
      </c>
      <c r="D96" s="50" t="s">
        <v>124</v>
      </c>
      <c r="E96" s="50" t="s">
        <v>218</v>
      </c>
      <c r="F96" s="56">
        <v>8781.8678900000014</v>
      </c>
      <c r="G96" s="56">
        <v>8555.83</v>
      </c>
      <c r="H96" s="57">
        <f t="shared" si="0"/>
        <v>97.426084144839024</v>
      </c>
    </row>
    <row r="97" spans="1:8" ht="31.5" x14ac:dyDescent="0.25">
      <c r="A97" s="43" t="s">
        <v>98</v>
      </c>
      <c r="B97" s="50" t="s">
        <v>61</v>
      </c>
      <c r="C97" s="50" t="s">
        <v>296</v>
      </c>
      <c r="D97" s="50" t="s">
        <v>125</v>
      </c>
      <c r="E97" s="50"/>
      <c r="F97" s="56">
        <v>40515.535109999997</v>
      </c>
      <c r="G97" s="56">
        <v>40401.07</v>
      </c>
      <c r="H97" s="57">
        <f t="shared" si="0"/>
        <v>99.717478469211315</v>
      </c>
    </row>
    <row r="98" spans="1:8" ht="63" x14ac:dyDescent="0.25">
      <c r="A98" s="43" t="s">
        <v>242</v>
      </c>
      <c r="B98" s="50" t="s">
        <v>61</v>
      </c>
      <c r="C98" s="50" t="s">
        <v>296</v>
      </c>
      <c r="D98" s="50" t="s">
        <v>125</v>
      </c>
      <c r="E98" s="50" t="s">
        <v>218</v>
      </c>
      <c r="F98" s="56">
        <v>40515.535109999997</v>
      </c>
      <c r="G98" s="56">
        <v>40101.07</v>
      </c>
      <c r="H98" s="57">
        <f t="shared" si="0"/>
        <v>98.977021755050941</v>
      </c>
    </row>
    <row r="99" spans="1:8" ht="141.75" x14ac:dyDescent="0.25">
      <c r="A99" s="44" t="s">
        <v>126</v>
      </c>
      <c r="B99" s="50" t="s">
        <v>61</v>
      </c>
      <c r="C99" s="50" t="s">
        <v>296</v>
      </c>
      <c r="D99" s="50" t="s">
        <v>127</v>
      </c>
      <c r="E99" s="50"/>
      <c r="F99" s="56">
        <v>1915.9965400000001</v>
      </c>
      <c r="G99" s="56">
        <v>1915.9965400000001</v>
      </c>
      <c r="H99" s="57">
        <f t="shared" si="0"/>
        <v>100</v>
      </c>
    </row>
    <row r="100" spans="1:8" ht="173.25" x14ac:dyDescent="0.25">
      <c r="A100" s="44" t="s">
        <v>243</v>
      </c>
      <c r="B100" s="50" t="s">
        <v>61</v>
      </c>
      <c r="C100" s="50" t="s">
        <v>296</v>
      </c>
      <c r="D100" s="50" t="s">
        <v>127</v>
      </c>
      <c r="E100" s="50" t="s">
        <v>218</v>
      </c>
      <c r="F100" s="56">
        <v>1915.9965400000001</v>
      </c>
      <c r="G100" s="56">
        <v>1915.9965400000001</v>
      </c>
      <c r="H100" s="57">
        <f t="shared" si="0"/>
        <v>100</v>
      </c>
    </row>
    <row r="101" spans="1:8" ht="78.75" x14ac:dyDescent="0.25">
      <c r="A101" s="68" t="s">
        <v>346</v>
      </c>
      <c r="B101" s="50" t="s">
        <v>61</v>
      </c>
      <c r="C101" s="50" t="s">
        <v>296</v>
      </c>
      <c r="D101" s="50" t="s">
        <v>347</v>
      </c>
      <c r="E101" s="50"/>
      <c r="F101" s="56">
        <v>10</v>
      </c>
      <c r="G101" s="56"/>
      <c r="H101" s="57">
        <f t="shared" ref="H101" si="11">SUM(G101/F101%)</f>
        <v>0</v>
      </c>
    </row>
    <row r="102" spans="1:8" ht="47.25" x14ac:dyDescent="0.25">
      <c r="A102" s="43" t="s">
        <v>128</v>
      </c>
      <c r="B102" s="50" t="s">
        <v>61</v>
      </c>
      <c r="C102" s="50" t="s">
        <v>296</v>
      </c>
      <c r="D102" s="50" t="s">
        <v>129</v>
      </c>
      <c r="E102" s="50"/>
      <c r="F102" s="56">
        <v>10</v>
      </c>
      <c r="G102" s="56"/>
      <c r="H102" s="57">
        <f t="shared" si="0"/>
        <v>0</v>
      </c>
    </row>
    <row r="103" spans="1:8" ht="78.75" x14ac:dyDescent="0.25">
      <c r="A103" s="43" t="s">
        <v>244</v>
      </c>
      <c r="B103" s="50" t="s">
        <v>61</v>
      </c>
      <c r="C103" s="50" t="s">
        <v>296</v>
      </c>
      <c r="D103" s="50" t="s">
        <v>129</v>
      </c>
      <c r="E103" s="50" t="s">
        <v>218</v>
      </c>
      <c r="F103" s="56">
        <v>10</v>
      </c>
      <c r="G103" s="56"/>
      <c r="H103" s="57">
        <f t="shared" si="0"/>
        <v>0</v>
      </c>
    </row>
    <row r="104" spans="1:8" ht="15.75" x14ac:dyDescent="0.25">
      <c r="A104" s="67" t="s">
        <v>350</v>
      </c>
      <c r="B104" s="50" t="s">
        <v>61</v>
      </c>
      <c r="C104" s="50" t="s">
        <v>296</v>
      </c>
      <c r="D104" s="50" t="s">
        <v>348</v>
      </c>
      <c r="E104" s="50"/>
      <c r="F104" s="56">
        <v>11372.92763</v>
      </c>
      <c r="G104" s="56">
        <v>11372.92763</v>
      </c>
      <c r="H104" s="57">
        <f t="shared" ref="H104:H105" si="12">SUM(G104/F104%)</f>
        <v>100</v>
      </c>
    </row>
    <row r="105" spans="1:8" ht="63" x14ac:dyDescent="0.25">
      <c r="A105" s="68" t="s">
        <v>351</v>
      </c>
      <c r="B105" s="50" t="s">
        <v>61</v>
      </c>
      <c r="C105" s="50" t="s">
        <v>296</v>
      </c>
      <c r="D105" s="50" t="s">
        <v>349</v>
      </c>
      <c r="E105" s="50"/>
      <c r="F105" s="56">
        <v>11372.92763</v>
      </c>
      <c r="G105" s="56">
        <v>11372.92763</v>
      </c>
      <c r="H105" s="57">
        <f t="shared" si="12"/>
        <v>100</v>
      </c>
    </row>
    <row r="106" spans="1:8" ht="78.75" x14ac:dyDescent="0.25">
      <c r="A106" s="43" t="s">
        <v>167</v>
      </c>
      <c r="B106" s="50" t="s">
        <v>61</v>
      </c>
      <c r="C106" s="50" t="s">
        <v>296</v>
      </c>
      <c r="D106" s="50" t="s">
        <v>175</v>
      </c>
      <c r="E106" s="50"/>
      <c r="F106" s="56">
        <v>11372.92763</v>
      </c>
      <c r="G106" s="56">
        <v>11372.92763</v>
      </c>
      <c r="H106" s="57">
        <f t="shared" si="0"/>
        <v>100</v>
      </c>
    </row>
    <row r="107" spans="1:8" ht="110.25" x14ac:dyDescent="0.25">
      <c r="A107" s="43" t="s">
        <v>245</v>
      </c>
      <c r="B107" s="50" t="s">
        <v>61</v>
      </c>
      <c r="C107" s="50" t="s">
        <v>296</v>
      </c>
      <c r="D107" s="50" t="s">
        <v>175</v>
      </c>
      <c r="E107" s="50" t="s">
        <v>218</v>
      </c>
      <c r="F107" s="56">
        <v>11372.92763</v>
      </c>
      <c r="G107" s="56">
        <v>11372.92763</v>
      </c>
      <c r="H107" s="57">
        <f t="shared" si="0"/>
        <v>100</v>
      </c>
    </row>
    <row r="108" spans="1:8" ht="31.5" x14ac:dyDescent="0.25">
      <c r="A108" s="41" t="s">
        <v>70</v>
      </c>
      <c r="B108" s="47" t="s">
        <v>61</v>
      </c>
      <c r="C108" s="47" t="s">
        <v>297</v>
      </c>
      <c r="D108" s="47"/>
      <c r="E108" s="47"/>
      <c r="F108" s="55">
        <v>6305</v>
      </c>
      <c r="G108" s="55">
        <v>5627</v>
      </c>
      <c r="H108" s="54">
        <f t="shared" si="0"/>
        <v>89.246629659000803</v>
      </c>
    </row>
    <row r="109" spans="1:8" ht="94.5" x14ac:dyDescent="0.25">
      <c r="A109" s="67" t="s">
        <v>341</v>
      </c>
      <c r="B109" s="50" t="s">
        <v>61</v>
      </c>
      <c r="C109" s="50" t="s">
        <v>297</v>
      </c>
      <c r="D109" s="50" t="s">
        <v>338</v>
      </c>
      <c r="E109" s="47"/>
      <c r="F109" s="56">
        <f>SUM(F110)</f>
        <v>6305</v>
      </c>
      <c r="G109" s="56">
        <f>SUM(G110)</f>
        <v>5627</v>
      </c>
      <c r="H109" s="57">
        <f t="shared" ref="H109:H110" si="13">SUM(G109/F109%)</f>
        <v>89.246629659000803</v>
      </c>
    </row>
    <row r="110" spans="1:8" ht="15.75" x14ac:dyDescent="0.25">
      <c r="A110" s="67" t="s">
        <v>342</v>
      </c>
      <c r="B110" s="50" t="s">
        <v>61</v>
      </c>
      <c r="C110" s="50" t="s">
        <v>297</v>
      </c>
      <c r="D110" s="50" t="s">
        <v>339</v>
      </c>
      <c r="E110" s="47"/>
      <c r="F110" s="56">
        <f>SUM(F111)</f>
        <v>6305</v>
      </c>
      <c r="G110" s="56">
        <f>SUM(G111)</f>
        <v>5627</v>
      </c>
      <c r="H110" s="57">
        <f t="shared" si="13"/>
        <v>89.246629659000803</v>
      </c>
    </row>
    <row r="111" spans="1:8" ht="47.25" x14ac:dyDescent="0.25">
      <c r="A111" s="67" t="s">
        <v>353</v>
      </c>
      <c r="B111" s="50" t="s">
        <v>61</v>
      </c>
      <c r="C111" s="50" t="s">
        <v>297</v>
      </c>
      <c r="D111" s="50" t="s">
        <v>352</v>
      </c>
      <c r="E111" s="47"/>
      <c r="F111" s="56">
        <f>SUM(F112+F114)</f>
        <v>6305</v>
      </c>
      <c r="G111" s="56">
        <f>SUM(G112+G114)</f>
        <v>5627</v>
      </c>
      <c r="H111" s="57">
        <f>SUM(G111/F111%)</f>
        <v>89.246629659000803</v>
      </c>
    </row>
    <row r="112" spans="1:8" ht="31.5" x14ac:dyDescent="0.25">
      <c r="A112" s="43" t="s">
        <v>130</v>
      </c>
      <c r="B112" s="50" t="s">
        <v>61</v>
      </c>
      <c r="C112" s="50" t="s">
        <v>297</v>
      </c>
      <c r="D112" s="50" t="s">
        <v>131</v>
      </c>
      <c r="E112" s="50"/>
      <c r="F112" s="56">
        <v>5</v>
      </c>
      <c r="G112" s="56">
        <v>5</v>
      </c>
      <c r="H112" s="57">
        <f t="shared" si="0"/>
        <v>100</v>
      </c>
    </row>
    <row r="113" spans="1:8" ht="78.75" x14ac:dyDescent="0.25">
      <c r="A113" s="43" t="s">
        <v>246</v>
      </c>
      <c r="B113" s="50" t="s">
        <v>61</v>
      </c>
      <c r="C113" s="50" t="s">
        <v>297</v>
      </c>
      <c r="D113" s="50" t="s">
        <v>131</v>
      </c>
      <c r="E113" s="50" t="s">
        <v>218</v>
      </c>
      <c r="F113" s="56">
        <v>5</v>
      </c>
      <c r="G113" s="56">
        <v>5</v>
      </c>
      <c r="H113" s="57">
        <f t="shared" si="0"/>
        <v>100</v>
      </c>
    </row>
    <row r="114" spans="1:8" ht="31.5" x14ac:dyDescent="0.25">
      <c r="A114" s="43" t="s">
        <v>132</v>
      </c>
      <c r="B114" s="50" t="s">
        <v>61</v>
      </c>
      <c r="C114" s="50" t="s">
        <v>297</v>
      </c>
      <c r="D114" s="50" t="s">
        <v>133</v>
      </c>
      <c r="E114" s="50"/>
      <c r="F114" s="56">
        <v>6300</v>
      </c>
      <c r="G114" s="56">
        <v>5622</v>
      </c>
      <c r="H114" s="57">
        <f t="shared" si="0"/>
        <v>89.238095238095241</v>
      </c>
    </row>
    <row r="115" spans="1:8" ht="63" x14ac:dyDescent="0.25">
      <c r="A115" s="43" t="s">
        <v>247</v>
      </c>
      <c r="B115" s="50" t="s">
        <v>61</v>
      </c>
      <c r="C115" s="50" t="s">
        <v>297</v>
      </c>
      <c r="D115" s="50" t="s">
        <v>133</v>
      </c>
      <c r="E115" s="50" t="s">
        <v>218</v>
      </c>
      <c r="F115" s="56">
        <v>6300</v>
      </c>
      <c r="G115" s="56">
        <v>5622</v>
      </c>
      <c r="H115" s="57">
        <f t="shared" si="0"/>
        <v>89.238095238095241</v>
      </c>
    </row>
    <row r="116" spans="1:8" ht="31.5" x14ac:dyDescent="0.25">
      <c r="A116" s="41" t="s">
        <v>71</v>
      </c>
      <c r="B116" s="47" t="s">
        <v>61</v>
      </c>
      <c r="C116" s="47" t="s">
        <v>298</v>
      </c>
      <c r="D116" s="47"/>
      <c r="E116" s="47"/>
      <c r="F116" s="55">
        <v>76845.98</v>
      </c>
      <c r="G116" s="55">
        <f>SUM(G117+G131+G140)</f>
        <v>72349.030000000013</v>
      </c>
      <c r="H116" s="54">
        <f t="shared" si="0"/>
        <v>94.148099874580311</v>
      </c>
    </row>
    <row r="117" spans="1:8" ht="15.75" x14ac:dyDescent="0.25">
      <c r="A117" s="41" t="s">
        <v>72</v>
      </c>
      <c r="B117" s="47" t="s">
        <v>61</v>
      </c>
      <c r="C117" s="47" t="s">
        <v>299</v>
      </c>
      <c r="D117" s="47"/>
      <c r="E117" s="47"/>
      <c r="F117" s="55">
        <f>SUM(F118+F126)</f>
        <v>2462.0299999999997</v>
      </c>
      <c r="G117" s="55">
        <f>SUM(G118+G126)</f>
        <v>2260.9549999999999</v>
      </c>
      <c r="H117" s="54">
        <f>SUM(G117/F117%)</f>
        <v>91.832958981003486</v>
      </c>
    </row>
    <row r="118" spans="1:8" ht="15.75" x14ac:dyDescent="0.25">
      <c r="A118" s="60" t="s">
        <v>328</v>
      </c>
      <c r="B118" s="50" t="s">
        <v>61</v>
      </c>
      <c r="C118" s="50" t="s">
        <v>299</v>
      </c>
      <c r="D118" s="50" t="s">
        <v>331</v>
      </c>
      <c r="E118" s="47"/>
      <c r="F118" s="64">
        <f>SUM(F119)</f>
        <v>1076.03</v>
      </c>
      <c r="G118" s="64">
        <f>SUM(G119)</f>
        <v>875.73500000000001</v>
      </c>
      <c r="H118" s="57">
        <f t="shared" ref="H118:H120" si="14">SUM(G118/F118%)</f>
        <v>81.385742033214697</v>
      </c>
    </row>
    <row r="119" spans="1:8" ht="15.75" x14ac:dyDescent="0.25">
      <c r="A119" s="60" t="s">
        <v>329</v>
      </c>
      <c r="B119" s="50" t="s">
        <v>61</v>
      </c>
      <c r="C119" s="50" t="s">
        <v>299</v>
      </c>
      <c r="D119" s="50" t="s">
        <v>332</v>
      </c>
      <c r="E119" s="47"/>
      <c r="F119" s="64">
        <f>SUM(F120+F123)</f>
        <v>1076.03</v>
      </c>
      <c r="G119" s="64">
        <f>SUM(G120+G123)</f>
        <v>875.73500000000001</v>
      </c>
      <c r="H119" s="57">
        <f t="shared" si="14"/>
        <v>81.385742033214697</v>
      </c>
    </row>
    <row r="120" spans="1:8" ht="31.5" x14ac:dyDescent="0.25">
      <c r="A120" s="60" t="s">
        <v>330</v>
      </c>
      <c r="B120" s="50" t="s">
        <v>61</v>
      </c>
      <c r="C120" s="50" t="s">
        <v>299</v>
      </c>
      <c r="D120" s="50" t="s">
        <v>333</v>
      </c>
      <c r="E120" s="47"/>
      <c r="F120" s="56">
        <v>35.03</v>
      </c>
      <c r="G120" s="56">
        <v>35.03</v>
      </c>
      <c r="H120" s="57">
        <f t="shared" si="14"/>
        <v>100</v>
      </c>
    </row>
    <row r="121" spans="1:8" ht="47.25" x14ac:dyDescent="0.25">
      <c r="A121" s="43" t="s">
        <v>135</v>
      </c>
      <c r="B121" s="50" t="s">
        <v>61</v>
      </c>
      <c r="C121" s="50" t="s">
        <v>299</v>
      </c>
      <c r="D121" s="50" t="s">
        <v>136</v>
      </c>
      <c r="E121" s="50"/>
      <c r="F121" s="56">
        <v>35.03</v>
      </c>
      <c r="G121" s="56">
        <v>35.03</v>
      </c>
      <c r="H121" s="57">
        <f t="shared" ref="H121:H211" si="15">SUM(G121/F121%)</f>
        <v>100</v>
      </c>
    </row>
    <row r="122" spans="1:8" ht="63" x14ac:dyDescent="0.25">
      <c r="A122" s="43" t="s">
        <v>248</v>
      </c>
      <c r="B122" s="50" t="s">
        <v>61</v>
      </c>
      <c r="C122" s="50" t="s">
        <v>299</v>
      </c>
      <c r="D122" s="50" t="s">
        <v>136</v>
      </c>
      <c r="E122" s="50" t="s">
        <v>228</v>
      </c>
      <c r="F122" s="56">
        <v>35.03</v>
      </c>
      <c r="G122" s="56">
        <v>35.03</v>
      </c>
      <c r="H122" s="57">
        <f t="shared" si="15"/>
        <v>100</v>
      </c>
    </row>
    <row r="123" spans="1:8" ht="15.75" x14ac:dyDescent="0.25">
      <c r="A123" s="60" t="s">
        <v>335</v>
      </c>
      <c r="B123" s="50" t="s">
        <v>61</v>
      </c>
      <c r="C123" s="50" t="s">
        <v>299</v>
      </c>
      <c r="D123" s="50" t="s">
        <v>334</v>
      </c>
      <c r="E123" s="50"/>
      <c r="F123" s="56">
        <v>1041</v>
      </c>
      <c r="G123" s="56">
        <v>840.70500000000004</v>
      </c>
      <c r="H123" s="57">
        <f t="shared" ref="H123" si="16">SUM(G123/F123%)</f>
        <v>80.759365994236319</v>
      </c>
    </row>
    <row r="124" spans="1:8" ht="47.25" x14ac:dyDescent="0.25">
      <c r="A124" s="43" t="s">
        <v>92</v>
      </c>
      <c r="B124" s="50" t="s">
        <v>61</v>
      </c>
      <c r="C124" s="50" t="s">
        <v>299</v>
      </c>
      <c r="D124" s="50" t="s">
        <v>137</v>
      </c>
      <c r="E124" s="50"/>
      <c r="F124" s="56">
        <v>1041</v>
      </c>
      <c r="G124" s="56">
        <v>840.70500000000004</v>
      </c>
      <c r="H124" s="57">
        <f t="shared" si="15"/>
        <v>80.759365994236319</v>
      </c>
    </row>
    <row r="125" spans="1:8" ht="94.5" x14ac:dyDescent="0.25">
      <c r="A125" s="43" t="s">
        <v>249</v>
      </c>
      <c r="B125" s="50" t="s">
        <v>61</v>
      </c>
      <c r="C125" s="50" t="s">
        <v>299</v>
      </c>
      <c r="D125" s="50" t="s">
        <v>137</v>
      </c>
      <c r="E125" s="50" t="s">
        <v>218</v>
      </c>
      <c r="F125" s="56">
        <v>1041</v>
      </c>
      <c r="G125" s="56">
        <v>840.70500000000004</v>
      </c>
      <c r="H125" s="57">
        <f t="shared" si="15"/>
        <v>80.759365994236319</v>
      </c>
    </row>
    <row r="126" spans="1:8" ht="94.5" x14ac:dyDescent="0.25">
      <c r="A126" s="67" t="s">
        <v>341</v>
      </c>
      <c r="B126" s="50" t="s">
        <v>61</v>
      </c>
      <c r="C126" s="50" t="s">
        <v>299</v>
      </c>
      <c r="D126" s="50" t="s">
        <v>338</v>
      </c>
      <c r="E126" s="50"/>
      <c r="F126" s="56">
        <v>1386</v>
      </c>
      <c r="G126" s="56">
        <v>1385.22</v>
      </c>
      <c r="H126" s="57">
        <f t="shared" ref="H126:H128" si="17">SUM(G126/F126%)</f>
        <v>99.943722943722946</v>
      </c>
    </row>
    <row r="127" spans="1:8" ht="15.75" x14ac:dyDescent="0.25">
      <c r="A127" s="67" t="s">
        <v>342</v>
      </c>
      <c r="B127" s="50" t="s">
        <v>61</v>
      </c>
      <c r="C127" s="50" t="s">
        <v>299</v>
      </c>
      <c r="D127" s="50" t="s">
        <v>339</v>
      </c>
      <c r="E127" s="50"/>
      <c r="F127" s="56">
        <v>1386</v>
      </c>
      <c r="G127" s="56">
        <v>1385.22</v>
      </c>
      <c r="H127" s="57">
        <f t="shared" si="17"/>
        <v>99.943722943722946</v>
      </c>
    </row>
    <row r="128" spans="1:8" ht="63" x14ac:dyDescent="0.25">
      <c r="A128" s="67" t="s">
        <v>345</v>
      </c>
      <c r="B128" s="50" t="s">
        <v>61</v>
      </c>
      <c r="C128" s="50" t="s">
        <v>299</v>
      </c>
      <c r="D128" s="50" t="s">
        <v>344</v>
      </c>
      <c r="E128" s="50"/>
      <c r="F128" s="56">
        <v>1386</v>
      </c>
      <c r="G128" s="56">
        <v>1385.22</v>
      </c>
      <c r="H128" s="57">
        <f t="shared" si="17"/>
        <v>99.943722943722946</v>
      </c>
    </row>
    <row r="129" spans="1:8" ht="63" x14ac:dyDescent="0.25">
      <c r="A129" s="43" t="s">
        <v>138</v>
      </c>
      <c r="B129" s="50" t="s">
        <v>61</v>
      </c>
      <c r="C129" s="50" t="s">
        <v>299</v>
      </c>
      <c r="D129" s="50" t="s">
        <v>139</v>
      </c>
      <c r="E129" s="50"/>
      <c r="F129" s="56">
        <v>1386</v>
      </c>
      <c r="G129" s="56">
        <v>1385.22</v>
      </c>
      <c r="H129" s="57">
        <f t="shared" si="15"/>
        <v>99.943722943722946</v>
      </c>
    </row>
    <row r="130" spans="1:8" ht="94.5" x14ac:dyDescent="0.25">
      <c r="A130" s="43" t="s">
        <v>250</v>
      </c>
      <c r="B130" s="50" t="s">
        <v>61</v>
      </c>
      <c r="C130" s="50" t="s">
        <v>299</v>
      </c>
      <c r="D130" s="50" t="s">
        <v>139</v>
      </c>
      <c r="E130" s="50" t="s">
        <v>218</v>
      </c>
      <c r="F130" s="56">
        <v>1386</v>
      </c>
      <c r="G130" s="56">
        <v>1385.22</v>
      </c>
      <c r="H130" s="57">
        <f t="shared" si="15"/>
        <v>99.943722943722946</v>
      </c>
    </row>
    <row r="131" spans="1:8" ht="15.75" x14ac:dyDescent="0.25">
      <c r="A131" s="41" t="s">
        <v>73</v>
      </c>
      <c r="B131" s="47" t="s">
        <v>61</v>
      </c>
      <c r="C131" s="47" t="s">
        <v>300</v>
      </c>
      <c r="D131" s="47"/>
      <c r="E131" s="47"/>
      <c r="F131" s="55">
        <v>238.22</v>
      </c>
      <c r="G131" s="55">
        <v>138.22</v>
      </c>
      <c r="H131" s="54">
        <f t="shared" si="15"/>
        <v>58.0219964738477</v>
      </c>
    </row>
    <row r="132" spans="1:8" ht="15.75" x14ac:dyDescent="0.25">
      <c r="A132" s="60" t="s">
        <v>328</v>
      </c>
      <c r="B132" s="50" t="s">
        <v>61</v>
      </c>
      <c r="C132" s="50" t="s">
        <v>300</v>
      </c>
      <c r="D132" s="50" t="s">
        <v>331</v>
      </c>
      <c r="E132" s="47"/>
      <c r="F132" s="64">
        <v>238.22</v>
      </c>
      <c r="G132" s="64">
        <v>138.22</v>
      </c>
      <c r="H132" s="57">
        <f t="shared" ref="H132:H133" si="18">SUM(G132/F132%)</f>
        <v>58.0219964738477</v>
      </c>
    </row>
    <row r="133" spans="1:8" ht="15.75" x14ac:dyDescent="0.25">
      <c r="A133" s="60" t="s">
        <v>329</v>
      </c>
      <c r="B133" s="50" t="s">
        <v>61</v>
      </c>
      <c r="C133" s="50" t="s">
        <v>300</v>
      </c>
      <c r="D133" s="50" t="s">
        <v>332</v>
      </c>
      <c r="E133" s="47"/>
      <c r="F133" s="64">
        <v>238.22</v>
      </c>
      <c r="G133" s="64">
        <v>138.22</v>
      </c>
      <c r="H133" s="57">
        <f t="shared" si="18"/>
        <v>58.0219964738477</v>
      </c>
    </row>
    <row r="134" spans="1:8" ht="31.5" x14ac:dyDescent="0.25">
      <c r="A134" s="60" t="s">
        <v>330</v>
      </c>
      <c r="B134" s="50" t="s">
        <v>61</v>
      </c>
      <c r="C134" s="50" t="s">
        <v>300</v>
      </c>
      <c r="D134" s="50" t="s">
        <v>333</v>
      </c>
      <c r="E134" s="47"/>
      <c r="F134" s="56">
        <v>138.22</v>
      </c>
      <c r="G134" s="56">
        <v>138.22</v>
      </c>
      <c r="H134" s="57">
        <f t="shared" ref="H134" si="19">SUM(G134/F134%)</f>
        <v>99.999999999999986</v>
      </c>
    </row>
    <row r="135" spans="1:8" ht="78.75" x14ac:dyDescent="0.25">
      <c r="A135" s="43" t="s">
        <v>94</v>
      </c>
      <c r="B135" s="50" t="s">
        <v>61</v>
      </c>
      <c r="C135" s="50" t="s">
        <v>300</v>
      </c>
      <c r="D135" s="50" t="s">
        <v>140</v>
      </c>
      <c r="E135" s="50"/>
      <c r="F135" s="56">
        <v>138.22</v>
      </c>
      <c r="G135" s="56">
        <v>138.22</v>
      </c>
      <c r="H135" s="57">
        <f t="shared" si="15"/>
        <v>99.999999999999986</v>
      </c>
    </row>
    <row r="136" spans="1:8" ht="94.5" x14ac:dyDescent="0.25">
      <c r="A136" s="43" t="s">
        <v>251</v>
      </c>
      <c r="B136" s="50" t="s">
        <v>61</v>
      </c>
      <c r="C136" s="50" t="s">
        <v>300</v>
      </c>
      <c r="D136" s="50" t="s">
        <v>140</v>
      </c>
      <c r="E136" s="50" t="s">
        <v>228</v>
      </c>
      <c r="F136" s="56">
        <v>138.22</v>
      </c>
      <c r="G136" s="56">
        <v>138.22</v>
      </c>
      <c r="H136" s="57">
        <f t="shared" si="15"/>
        <v>99.999999999999986</v>
      </c>
    </row>
    <row r="137" spans="1:8" ht="15.75" x14ac:dyDescent="0.25">
      <c r="A137" s="60" t="s">
        <v>335</v>
      </c>
      <c r="B137" s="50" t="s">
        <v>61</v>
      </c>
      <c r="C137" s="50" t="s">
        <v>300</v>
      </c>
      <c r="D137" s="50" t="s">
        <v>334</v>
      </c>
      <c r="E137" s="50"/>
      <c r="F137" s="56">
        <v>100</v>
      </c>
      <c r="G137" s="56">
        <v>0</v>
      </c>
      <c r="H137" s="57">
        <f t="shared" ref="H137" si="20">SUM(G137/F137%)</f>
        <v>0</v>
      </c>
    </row>
    <row r="138" spans="1:8" ht="47.25" x14ac:dyDescent="0.25">
      <c r="A138" s="43" t="s">
        <v>92</v>
      </c>
      <c r="B138" s="50" t="s">
        <v>61</v>
      </c>
      <c r="C138" s="50" t="s">
        <v>300</v>
      </c>
      <c r="D138" s="50" t="s">
        <v>137</v>
      </c>
      <c r="E138" s="50"/>
      <c r="F138" s="56">
        <v>100</v>
      </c>
      <c r="G138" s="56">
        <v>0</v>
      </c>
      <c r="H138" s="57">
        <f t="shared" si="15"/>
        <v>0</v>
      </c>
    </row>
    <row r="139" spans="1:8" ht="94.5" x14ac:dyDescent="0.25">
      <c r="A139" s="43" t="s">
        <v>249</v>
      </c>
      <c r="B139" s="50" t="s">
        <v>61</v>
      </c>
      <c r="C139" s="50" t="s">
        <v>300</v>
      </c>
      <c r="D139" s="50" t="s">
        <v>137</v>
      </c>
      <c r="E139" s="50" t="s">
        <v>218</v>
      </c>
      <c r="F139" s="56">
        <v>100</v>
      </c>
      <c r="G139" s="56">
        <v>0</v>
      </c>
      <c r="H139" s="57">
        <f t="shared" si="15"/>
        <v>0</v>
      </c>
    </row>
    <row r="140" spans="1:8" ht="15.75" x14ac:dyDescent="0.25">
      <c r="A140" s="41" t="s">
        <v>74</v>
      </c>
      <c r="B140" s="47" t="s">
        <v>61</v>
      </c>
      <c r="C140" s="47" t="s">
        <v>301</v>
      </c>
      <c r="D140" s="47"/>
      <c r="E140" s="47"/>
      <c r="F140" s="55">
        <v>74145.73</v>
      </c>
      <c r="G140" s="55">
        <f>SUM(G144+G148+G151+G154+G156+G158+G162+G165)</f>
        <v>69949.85500000001</v>
      </c>
      <c r="H140" s="54">
        <f t="shared" si="15"/>
        <v>94.341042970377416</v>
      </c>
    </row>
    <row r="141" spans="1:8" ht="94.5" x14ac:dyDescent="0.25">
      <c r="A141" s="67" t="s">
        <v>341</v>
      </c>
      <c r="B141" s="50" t="s">
        <v>61</v>
      </c>
      <c r="C141" s="50" t="s">
        <v>301</v>
      </c>
      <c r="D141" s="50" t="s">
        <v>338</v>
      </c>
      <c r="E141" s="47"/>
      <c r="F141" s="56">
        <f>SUM(F142+F146+F160)</f>
        <v>74145.736749999996</v>
      </c>
      <c r="G141" s="56">
        <f>SUM(G142+G146+G160)</f>
        <v>69949.854999999996</v>
      </c>
      <c r="H141" s="57">
        <f t="shared" ref="H141:H143" si="21">SUM(G141/F141%)</f>
        <v>94.34103438185879</v>
      </c>
    </row>
    <row r="142" spans="1:8" ht="15.75" x14ac:dyDescent="0.25">
      <c r="A142" s="67" t="s">
        <v>356</v>
      </c>
      <c r="B142" s="50" t="s">
        <v>61</v>
      </c>
      <c r="C142" s="50" t="s">
        <v>301</v>
      </c>
      <c r="D142" s="50" t="s">
        <v>354</v>
      </c>
      <c r="E142" s="47"/>
      <c r="F142" s="56">
        <v>14472.36918</v>
      </c>
      <c r="G142" s="56">
        <v>14472.36918</v>
      </c>
      <c r="H142" s="57">
        <f t="shared" si="21"/>
        <v>100.00000000000001</v>
      </c>
    </row>
    <row r="143" spans="1:8" ht="31.5" x14ac:dyDescent="0.25">
      <c r="A143" s="67" t="s">
        <v>357</v>
      </c>
      <c r="B143" s="50" t="s">
        <v>61</v>
      </c>
      <c r="C143" s="50" t="s">
        <v>301</v>
      </c>
      <c r="D143" s="50" t="s">
        <v>355</v>
      </c>
      <c r="E143" s="47"/>
      <c r="F143" s="56">
        <v>14472.36918</v>
      </c>
      <c r="G143" s="56">
        <v>14472.36918</v>
      </c>
      <c r="H143" s="57">
        <f t="shared" si="21"/>
        <v>100.00000000000001</v>
      </c>
    </row>
    <row r="144" spans="1:8" ht="31.5" x14ac:dyDescent="0.25">
      <c r="A144" s="43" t="s">
        <v>197</v>
      </c>
      <c r="B144" s="50" t="s">
        <v>61</v>
      </c>
      <c r="C144" s="50" t="s">
        <v>301</v>
      </c>
      <c r="D144" s="50" t="s">
        <v>198</v>
      </c>
      <c r="E144" s="50"/>
      <c r="F144" s="56">
        <v>14472.36918</v>
      </c>
      <c r="G144" s="56">
        <v>14472.36918</v>
      </c>
      <c r="H144" s="57">
        <f t="shared" si="15"/>
        <v>100.00000000000001</v>
      </c>
    </row>
    <row r="145" spans="1:8" ht="63" x14ac:dyDescent="0.25">
      <c r="A145" s="43" t="s">
        <v>252</v>
      </c>
      <c r="B145" s="50" t="s">
        <v>61</v>
      </c>
      <c r="C145" s="50" t="s">
        <v>301</v>
      </c>
      <c r="D145" s="50" t="s">
        <v>198</v>
      </c>
      <c r="E145" s="50" t="s">
        <v>218</v>
      </c>
      <c r="F145" s="56">
        <v>14472.36918</v>
      </c>
      <c r="G145" s="56">
        <v>14472.36918</v>
      </c>
      <c r="H145" s="57">
        <f t="shared" si="15"/>
        <v>100.00000000000001</v>
      </c>
    </row>
    <row r="146" spans="1:8" ht="15.75" x14ac:dyDescent="0.25">
      <c r="A146" s="67" t="s">
        <v>342</v>
      </c>
      <c r="B146" s="50" t="s">
        <v>61</v>
      </c>
      <c r="C146" s="50" t="s">
        <v>301</v>
      </c>
      <c r="D146" s="50" t="s">
        <v>339</v>
      </c>
      <c r="E146" s="50"/>
      <c r="F146" s="64">
        <f>SUM(F147)</f>
        <v>46699.466390000001</v>
      </c>
      <c r="G146" s="64">
        <f>SUM(G147)</f>
        <v>42503.584640000001</v>
      </c>
      <c r="H146" s="57">
        <f t="shared" si="15"/>
        <v>91.015139841301291</v>
      </c>
    </row>
    <row r="147" spans="1:8" ht="63" x14ac:dyDescent="0.25">
      <c r="A147" s="67" t="s">
        <v>345</v>
      </c>
      <c r="B147" s="50" t="s">
        <v>61</v>
      </c>
      <c r="C147" s="50" t="s">
        <v>301</v>
      </c>
      <c r="D147" s="50" t="s">
        <v>344</v>
      </c>
      <c r="E147" s="50"/>
      <c r="F147" s="64">
        <f>SUM(F148+F151+F154+F156+F158)</f>
        <v>46699.466390000001</v>
      </c>
      <c r="G147" s="64">
        <f>SUM(G148+G151+G154+G156+G158)</f>
        <v>42503.584640000001</v>
      </c>
      <c r="H147" s="57">
        <f t="shared" si="15"/>
        <v>91.015139841301291</v>
      </c>
    </row>
    <row r="148" spans="1:8" ht="31.5" x14ac:dyDescent="0.25">
      <c r="A148" s="43" t="s">
        <v>215</v>
      </c>
      <c r="B148" s="50" t="s">
        <v>61</v>
      </c>
      <c r="C148" s="50" t="s">
        <v>301</v>
      </c>
      <c r="D148" s="50" t="s">
        <v>216</v>
      </c>
      <c r="E148" s="50"/>
      <c r="F148" s="58">
        <f>SUM(F149:F150)</f>
        <v>23112.316590000002</v>
      </c>
      <c r="G148" s="58">
        <f>SUM(G149:G150)</f>
        <v>19447.82</v>
      </c>
      <c r="H148" s="57">
        <f t="shared" si="15"/>
        <v>84.144832147265063</v>
      </c>
    </row>
    <row r="149" spans="1:8" ht="126" x14ac:dyDescent="0.25">
      <c r="A149" s="43" t="s">
        <v>253</v>
      </c>
      <c r="B149" s="50" t="s">
        <v>61</v>
      </c>
      <c r="C149" s="50" t="s">
        <v>301</v>
      </c>
      <c r="D149" s="50" t="s">
        <v>216</v>
      </c>
      <c r="E149" s="50" t="s">
        <v>224</v>
      </c>
      <c r="F149" s="56">
        <v>9346.1290000000008</v>
      </c>
      <c r="G149" s="56">
        <v>6682.27</v>
      </c>
      <c r="H149" s="57">
        <f t="shared" si="15"/>
        <v>71.497729166802642</v>
      </c>
    </row>
    <row r="150" spans="1:8" ht="63" x14ac:dyDescent="0.25">
      <c r="A150" s="43" t="s">
        <v>254</v>
      </c>
      <c r="B150" s="50" t="s">
        <v>61</v>
      </c>
      <c r="C150" s="50" t="s">
        <v>301</v>
      </c>
      <c r="D150" s="50" t="s">
        <v>216</v>
      </c>
      <c r="E150" s="50" t="s">
        <v>218</v>
      </c>
      <c r="F150" s="56">
        <v>13766.18759</v>
      </c>
      <c r="G150" s="56">
        <v>12765.55</v>
      </c>
      <c r="H150" s="57">
        <f t="shared" si="15"/>
        <v>92.731193124762584</v>
      </c>
    </row>
    <row r="151" spans="1:8" ht="15.75" x14ac:dyDescent="0.25">
      <c r="A151" s="43" t="s">
        <v>141</v>
      </c>
      <c r="B151" s="50" t="s">
        <v>61</v>
      </c>
      <c r="C151" s="50" t="s">
        <v>301</v>
      </c>
      <c r="D151" s="50" t="s">
        <v>142</v>
      </c>
      <c r="E151" s="50"/>
      <c r="F151" s="56">
        <v>9030</v>
      </c>
      <c r="G151" s="56">
        <f>SUM(G152:G153)</f>
        <v>8641.4340000000011</v>
      </c>
      <c r="H151" s="59">
        <f t="shared" si="15"/>
        <v>95.696943521594704</v>
      </c>
    </row>
    <row r="152" spans="1:8" ht="63" x14ac:dyDescent="0.25">
      <c r="A152" s="43" t="s">
        <v>255</v>
      </c>
      <c r="B152" s="50" t="s">
        <v>61</v>
      </c>
      <c r="C152" s="50" t="s">
        <v>301</v>
      </c>
      <c r="D152" s="50" t="s">
        <v>142</v>
      </c>
      <c r="E152" s="50" t="s">
        <v>218</v>
      </c>
      <c r="F152" s="56">
        <v>9020</v>
      </c>
      <c r="G152" s="56">
        <v>8639.8150000000005</v>
      </c>
      <c r="H152" s="59">
        <f t="shared" si="15"/>
        <v>95.785088691796005</v>
      </c>
    </row>
    <row r="153" spans="1:8" ht="31.5" x14ac:dyDescent="0.25">
      <c r="A153" s="43" t="s">
        <v>256</v>
      </c>
      <c r="B153" s="50" t="s">
        <v>61</v>
      </c>
      <c r="C153" s="50" t="s">
        <v>301</v>
      </c>
      <c r="D153" s="50" t="s">
        <v>142</v>
      </c>
      <c r="E153" s="50" t="s">
        <v>220</v>
      </c>
      <c r="F153" s="56">
        <v>10</v>
      </c>
      <c r="G153" s="56">
        <v>1.619</v>
      </c>
      <c r="H153" s="59">
        <f t="shared" si="15"/>
        <v>16.189999999999998</v>
      </c>
    </row>
    <row r="154" spans="1:8" ht="15.75" x14ac:dyDescent="0.25">
      <c r="A154" s="43" t="s">
        <v>168</v>
      </c>
      <c r="B154" s="50" t="s">
        <v>61</v>
      </c>
      <c r="C154" s="50" t="s">
        <v>301</v>
      </c>
      <c r="D154" s="50" t="s">
        <v>169</v>
      </c>
      <c r="E154" s="50"/>
      <c r="F154" s="56">
        <v>300</v>
      </c>
      <c r="G154" s="56">
        <v>300</v>
      </c>
      <c r="H154" s="59">
        <f t="shared" si="15"/>
        <v>100</v>
      </c>
    </row>
    <row r="155" spans="1:8" ht="63" x14ac:dyDescent="0.25">
      <c r="A155" s="43" t="s">
        <v>257</v>
      </c>
      <c r="B155" s="50" t="s">
        <v>61</v>
      </c>
      <c r="C155" s="50" t="s">
        <v>301</v>
      </c>
      <c r="D155" s="50" t="s">
        <v>169</v>
      </c>
      <c r="E155" s="50" t="s">
        <v>218</v>
      </c>
      <c r="F155" s="56">
        <v>300</v>
      </c>
      <c r="G155" s="56">
        <v>300</v>
      </c>
      <c r="H155" s="59">
        <f t="shared" si="15"/>
        <v>100</v>
      </c>
    </row>
    <row r="156" spans="1:8" ht="15.75" x14ac:dyDescent="0.25">
      <c r="A156" s="43" t="s">
        <v>143</v>
      </c>
      <c r="B156" s="50" t="s">
        <v>61</v>
      </c>
      <c r="C156" s="50" t="s">
        <v>301</v>
      </c>
      <c r="D156" s="50" t="s">
        <v>144</v>
      </c>
      <c r="E156" s="50"/>
      <c r="F156" s="56">
        <v>11757.669159999999</v>
      </c>
      <c r="G156" s="56">
        <f>SUM(G157)</f>
        <v>11614.85</v>
      </c>
      <c r="H156" s="57">
        <f t="shared" si="15"/>
        <v>98.785310608280469</v>
      </c>
    </row>
    <row r="157" spans="1:8" ht="63" x14ac:dyDescent="0.25">
      <c r="A157" s="43" t="s">
        <v>258</v>
      </c>
      <c r="B157" s="50" t="s">
        <v>61</v>
      </c>
      <c r="C157" s="50" t="s">
        <v>301</v>
      </c>
      <c r="D157" s="50" t="s">
        <v>144</v>
      </c>
      <c r="E157" s="50" t="s">
        <v>218</v>
      </c>
      <c r="F157" s="56">
        <v>11757.669159999999</v>
      </c>
      <c r="G157" s="56">
        <v>11614.85</v>
      </c>
      <c r="H157" s="57">
        <f t="shared" si="15"/>
        <v>98.785310608280469</v>
      </c>
    </row>
    <row r="158" spans="1:8" ht="126" x14ac:dyDescent="0.25">
      <c r="A158" s="44" t="s">
        <v>145</v>
      </c>
      <c r="B158" s="50" t="s">
        <v>61</v>
      </c>
      <c r="C158" s="50" t="s">
        <v>301</v>
      </c>
      <c r="D158" s="50" t="s">
        <v>146</v>
      </c>
      <c r="E158" s="50"/>
      <c r="F158" s="56">
        <v>2499.4806400000002</v>
      </c>
      <c r="G158" s="56">
        <v>2499.4806400000002</v>
      </c>
      <c r="H158" s="57">
        <f t="shared" si="15"/>
        <v>100</v>
      </c>
    </row>
    <row r="159" spans="1:8" ht="173.25" x14ac:dyDescent="0.25">
      <c r="A159" s="44" t="s">
        <v>259</v>
      </c>
      <c r="B159" s="50" t="s">
        <v>61</v>
      </c>
      <c r="C159" s="50" t="s">
        <v>301</v>
      </c>
      <c r="D159" s="50" t="s">
        <v>146</v>
      </c>
      <c r="E159" s="50" t="s">
        <v>218</v>
      </c>
      <c r="F159" s="56">
        <v>2499.4806400000002</v>
      </c>
      <c r="G159" s="56">
        <v>2499.4806400000002</v>
      </c>
      <c r="H159" s="59">
        <f t="shared" si="15"/>
        <v>100</v>
      </c>
    </row>
    <row r="160" spans="1:8" ht="15.75" x14ac:dyDescent="0.25">
      <c r="A160" s="68" t="s">
        <v>362</v>
      </c>
      <c r="B160" s="50" t="s">
        <v>61</v>
      </c>
      <c r="C160" s="50" t="s">
        <v>301</v>
      </c>
      <c r="D160" s="50" t="s">
        <v>348</v>
      </c>
      <c r="E160" s="50"/>
      <c r="F160" s="64">
        <f>SUM(F161+F164)</f>
        <v>12973.901179999999</v>
      </c>
      <c r="G160" s="64">
        <f>SUM(G161+G164)</f>
        <v>12973.901179999999</v>
      </c>
      <c r="H160" s="59">
        <f t="shared" ref="H160:H161" si="22">SUM(G160/F160%)</f>
        <v>100</v>
      </c>
    </row>
    <row r="161" spans="1:8" ht="31.5" x14ac:dyDescent="0.25">
      <c r="A161" s="68" t="s">
        <v>361</v>
      </c>
      <c r="B161" s="50" t="s">
        <v>61</v>
      </c>
      <c r="C161" s="50" t="s">
        <v>301</v>
      </c>
      <c r="D161" s="50" t="s">
        <v>358</v>
      </c>
      <c r="E161" s="50"/>
      <c r="F161" s="56">
        <v>513.28845999999999</v>
      </c>
      <c r="G161" s="56">
        <v>513.28845999999999</v>
      </c>
      <c r="H161" s="59">
        <f t="shared" si="22"/>
        <v>100</v>
      </c>
    </row>
    <row r="162" spans="1:8" ht="63" x14ac:dyDescent="0.25">
      <c r="A162" s="43" t="s">
        <v>99</v>
      </c>
      <c r="B162" s="50" t="s">
        <v>61</v>
      </c>
      <c r="C162" s="50" t="s">
        <v>301</v>
      </c>
      <c r="D162" s="50" t="s">
        <v>176</v>
      </c>
      <c r="E162" s="50"/>
      <c r="F162" s="56">
        <v>513.28845999999999</v>
      </c>
      <c r="G162" s="56">
        <v>513.28845999999999</v>
      </c>
      <c r="H162" s="59">
        <f t="shared" si="15"/>
        <v>100</v>
      </c>
    </row>
    <row r="163" spans="1:8" ht="110.25" x14ac:dyDescent="0.25">
      <c r="A163" s="43" t="s">
        <v>260</v>
      </c>
      <c r="B163" s="50" t="s">
        <v>61</v>
      </c>
      <c r="C163" s="50" t="s">
        <v>134</v>
      </c>
      <c r="D163" s="50" t="s">
        <v>176</v>
      </c>
      <c r="E163" s="50" t="s">
        <v>218</v>
      </c>
      <c r="F163" s="56">
        <v>513.28845999999999</v>
      </c>
      <c r="G163" s="56">
        <v>513.28845999999999</v>
      </c>
      <c r="H163" s="57">
        <f t="shared" si="15"/>
        <v>100</v>
      </c>
    </row>
    <row r="164" spans="1:8" ht="47.25" x14ac:dyDescent="0.25">
      <c r="A164" s="67" t="s">
        <v>360</v>
      </c>
      <c r="B164" s="50" t="s">
        <v>61</v>
      </c>
      <c r="C164" s="50" t="s">
        <v>301</v>
      </c>
      <c r="D164" s="50" t="s">
        <v>359</v>
      </c>
      <c r="E164" s="50"/>
      <c r="F164" s="56">
        <v>12460.612719999999</v>
      </c>
      <c r="G164" s="56">
        <v>12460.612719999999</v>
      </c>
      <c r="H164" s="57">
        <f t="shared" ref="H164" si="23">SUM(G164/F164%)</f>
        <v>100</v>
      </c>
    </row>
    <row r="165" spans="1:8" ht="63" x14ac:dyDescent="0.25">
      <c r="A165" s="43" t="s">
        <v>199</v>
      </c>
      <c r="B165" s="50" t="s">
        <v>61</v>
      </c>
      <c r="C165" s="50" t="s">
        <v>301</v>
      </c>
      <c r="D165" s="50" t="s">
        <v>200</v>
      </c>
      <c r="E165" s="50"/>
      <c r="F165" s="56">
        <v>12460.612719999999</v>
      </c>
      <c r="G165" s="56">
        <v>12460.612719999999</v>
      </c>
      <c r="H165" s="57">
        <f t="shared" si="15"/>
        <v>100</v>
      </c>
    </row>
    <row r="166" spans="1:8" ht="94.5" x14ac:dyDescent="0.25">
      <c r="A166" s="43" t="s">
        <v>261</v>
      </c>
      <c r="B166" s="50" t="s">
        <v>61</v>
      </c>
      <c r="C166" s="50" t="s">
        <v>301</v>
      </c>
      <c r="D166" s="50" t="s">
        <v>200</v>
      </c>
      <c r="E166" s="50" t="s">
        <v>218</v>
      </c>
      <c r="F166" s="56">
        <v>12460.612720000001</v>
      </c>
      <c r="G166" s="56">
        <v>12460.612720000001</v>
      </c>
      <c r="H166" s="57">
        <f t="shared" si="15"/>
        <v>100</v>
      </c>
    </row>
    <row r="167" spans="1:8" ht="15.75" x14ac:dyDescent="0.25">
      <c r="A167" s="41" t="s">
        <v>75</v>
      </c>
      <c r="B167" s="47" t="s">
        <v>61</v>
      </c>
      <c r="C167" s="47" t="s">
        <v>302</v>
      </c>
      <c r="D167" s="47"/>
      <c r="E167" s="47"/>
      <c r="F167" s="55">
        <v>978.03</v>
      </c>
      <c r="G167" s="55">
        <f>SUM(G168+G179)</f>
        <v>960.15459999999996</v>
      </c>
      <c r="H167" s="54">
        <f t="shared" si="15"/>
        <v>98.17230555299939</v>
      </c>
    </row>
    <row r="168" spans="1:8" ht="47.25" x14ac:dyDescent="0.25">
      <c r="A168" s="41" t="s">
        <v>170</v>
      </c>
      <c r="B168" s="47" t="s">
        <v>61</v>
      </c>
      <c r="C168" s="47" t="s">
        <v>303</v>
      </c>
      <c r="D168" s="47"/>
      <c r="E168" s="47"/>
      <c r="F168" s="55">
        <v>110.9</v>
      </c>
      <c r="G168" s="55">
        <f>SUM(G172+G177)</f>
        <v>109.245</v>
      </c>
      <c r="H168" s="54">
        <f t="shared" si="15"/>
        <v>98.507664562669078</v>
      </c>
    </row>
    <row r="169" spans="1:8" ht="15.75" x14ac:dyDescent="0.25">
      <c r="A169" s="60" t="s">
        <v>328</v>
      </c>
      <c r="B169" s="50" t="s">
        <v>61</v>
      </c>
      <c r="C169" s="50" t="s">
        <v>303</v>
      </c>
      <c r="D169" s="50" t="s">
        <v>331</v>
      </c>
      <c r="E169" s="47"/>
      <c r="F169" s="56">
        <v>100</v>
      </c>
      <c r="G169" s="56">
        <v>98.344999999999999</v>
      </c>
      <c r="H169" s="57">
        <f t="shared" ref="H169:H171" si="24">SUM(G169/F169%)</f>
        <v>98.344999999999999</v>
      </c>
    </row>
    <row r="170" spans="1:8" ht="15.75" x14ac:dyDescent="0.25">
      <c r="A170" s="60" t="s">
        <v>329</v>
      </c>
      <c r="B170" s="50" t="s">
        <v>61</v>
      </c>
      <c r="C170" s="50" t="s">
        <v>303</v>
      </c>
      <c r="D170" s="50" t="s">
        <v>332</v>
      </c>
      <c r="E170" s="47"/>
      <c r="F170" s="56">
        <v>100</v>
      </c>
      <c r="G170" s="56">
        <v>98.344999999999999</v>
      </c>
      <c r="H170" s="57">
        <f t="shared" si="24"/>
        <v>98.344999999999999</v>
      </c>
    </row>
    <row r="171" spans="1:8" ht="31.5" x14ac:dyDescent="0.25">
      <c r="A171" s="60" t="s">
        <v>330</v>
      </c>
      <c r="B171" s="50" t="s">
        <v>61</v>
      </c>
      <c r="C171" s="50" t="s">
        <v>303</v>
      </c>
      <c r="D171" s="50" t="s">
        <v>333</v>
      </c>
      <c r="E171" s="47"/>
      <c r="F171" s="56">
        <v>100</v>
      </c>
      <c r="G171" s="56">
        <v>98.344999999999999</v>
      </c>
      <c r="H171" s="57">
        <f t="shared" si="24"/>
        <v>98.344999999999999</v>
      </c>
    </row>
    <row r="172" spans="1:8" ht="31.5" x14ac:dyDescent="0.25">
      <c r="A172" s="43" t="s">
        <v>88</v>
      </c>
      <c r="B172" s="50" t="s">
        <v>61</v>
      </c>
      <c r="C172" s="50" t="s">
        <v>303</v>
      </c>
      <c r="D172" s="50" t="s">
        <v>108</v>
      </c>
      <c r="E172" s="50"/>
      <c r="F172" s="56">
        <v>100</v>
      </c>
      <c r="G172" s="56">
        <v>98.344999999999999</v>
      </c>
      <c r="H172" s="57">
        <f t="shared" si="15"/>
        <v>98.344999999999999</v>
      </c>
    </row>
    <row r="173" spans="1:8" ht="63" x14ac:dyDescent="0.25">
      <c r="A173" s="43" t="s">
        <v>262</v>
      </c>
      <c r="B173" s="50" t="s">
        <v>61</v>
      </c>
      <c r="C173" s="50" t="s">
        <v>303</v>
      </c>
      <c r="D173" s="50" t="s">
        <v>108</v>
      </c>
      <c r="E173" s="50" t="s">
        <v>218</v>
      </c>
      <c r="F173" s="56">
        <v>100</v>
      </c>
      <c r="G173" s="56">
        <v>98.344999999999999</v>
      </c>
      <c r="H173" s="57">
        <f t="shared" si="15"/>
        <v>98.344999999999999</v>
      </c>
    </row>
    <row r="174" spans="1:8" ht="94.5" x14ac:dyDescent="0.25">
      <c r="A174" s="67" t="s">
        <v>341</v>
      </c>
      <c r="B174" s="50" t="s">
        <v>61</v>
      </c>
      <c r="C174" s="50" t="s">
        <v>303</v>
      </c>
      <c r="D174" s="50" t="s">
        <v>338</v>
      </c>
      <c r="E174" s="50"/>
      <c r="F174" s="56">
        <v>10.9</v>
      </c>
      <c r="G174" s="56">
        <v>10.9</v>
      </c>
      <c r="H174" s="57">
        <f t="shared" ref="H174:H176" si="25">SUM(G174/F174%)</f>
        <v>100</v>
      </c>
    </row>
    <row r="175" spans="1:8" ht="15.75" x14ac:dyDescent="0.25">
      <c r="A175" s="67" t="s">
        <v>342</v>
      </c>
      <c r="B175" s="50" t="s">
        <v>61</v>
      </c>
      <c r="C175" s="50" t="s">
        <v>303</v>
      </c>
      <c r="D175" s="50" t="s">
        <v>339</v>
      </c>
      <c r="E175" s="50"/>
      <c r="F175" s="56">
        <v>10.9</v>
      </c>
      <c r="G175" s="56">
        <v>10.9</v>
      </c>
      <c r="H175" s="57">
        <f t="shared" si="25"/>
        <v>100</v>
      </c>
    </row>
    <row r="176" spans="1:8" ht="47.25" x14ac:dyDescent="0.25">
      <c r="A176" s="67" t="s">
        <v>364</v>
      </c>
      <c r="B176" s="50" t="s">
        <v>61</v>
      </c>
      <c r="C176" s="50" t="s">
        <v>303</v>
      </c>
      <c r="D176" s="50" t="s">
        <v>363</v>
      </c>
      <c r="E176" s="50"/>
      <c r="F176" s="56">
        <v>10.9</v>
      </c>
      <c r="G176" s="56">
        <v>10.9</v>
      </c>
      <c r="H176" s="57">
        <f t="shared" si="25"/>
        <v>100</v>
      </c>
    </row>
    <row r="177" spans="1:8" ht="31.5" x14ac:dyDescent="0.25">
      <c r="A177" s="43" t="s">
        <v>152</v>
      </c>
      <c r="B177" s="50" t="s">
        <v>61</v>
      </c>
      <c r="C177" s="50" t="s">
        <v>303</v>
      </c>
      <c r="D177" s="50" t="s">
        <v>95</v>
      </c>
      <c r="E177" s="50"/>
      <c r="F177" s="56">
        <v>10.9</v>
      </c>
      <c r="G177" s="56">
        <v>10.9</v>
      </c>
      <c r="H177" s="57">
        <f t="shared" si="15"/>
        <v>100</v>
      </c>
    </row>
    <row r="178" spans="1:8" ht="78.75" x14ac:dyDescent="0.25">
      <c r="A178" s="43" t="s">
        <v>263</v>
      </c>
      <c r="B178" s="50" t="s">
        <v>61</v>
      </c>
      <c r="C178" s="50" t="s">
        <v>303</v>
      </c>
      <c r="D178" s="50" t="s">
        <v>95</v>
      </c>
      <c r="E178" s="50" t="s">
        <v>218</v>
      </c>
      <c r="F178" s="56">
        <v>10.9</v>
      </c>
      <c r="G178" s="56">
        <v>10.9</v>
      </c>
      <c r="H178" s="57">
        <f t="shared" si="15"/>
        <v>100</v>
      </c>
    </row>
    <row r="179" spans="1:8" ht="15.75" x14ac:dyDescent="0.25">
      <c r="A179" s="41" t="s">
        <v>147</v>
      </c>
      <c r="B179" s="47" t="s">
        <v>61</v>
      </c>
      <c r="C179" s="47" t="s">
        <v>304</v>
      </c>
      <c r="D179" s="47"/>
      <c r="E179" s="47"/>
      <c r="F179" s="55">
        <v>867.13</v>
      </c>
      <c r="G179" s="55">
        <f>SUM(G183+G185)</f>
        <v>850.90959999999995</v>
      </c>
      <c r="H179" s="54">
        <f t="shared" si="15"/>
        <v>98.12941542790584</v>
      </c>
    </row>
    <row r="180" spans="1:8" ht="94.5" x14ac:dyDescent="0.25">
      <c r="A180" s="67" t="s">
        <v>341</v>
      </c>
      <c r="B180" s="50" t="s">
        <v>61</v>
      </c>
      <c r="C180" s="50" t="s">
        <v>304</v>
      </c>
      <c r="D180" s="50" t="s">
        <v>338</v>
      </c>
      <c r="E180" s="47"/>
      <c r="F180" s="64">
        <v>867.13</v>
      </c>
      <c r="G180" s="64">
        <f t="shared" ref="G180:G182" si="26">SUM(G184+G186)</f>
        <v>850.9</v>
      </c>
      <c r="H180" s="57">
        <f t="shared" ref="H180:H182" si="27">SUM(G180/F180%)</f>
        <v>98.128308327471075</v>
      </c>
    </row>
    <row r="181" spans="1:8" ht="15.75" x14ac:dyDescent="0.25">
      <c r="A181" s="67" t="s">
        <v>342</v>
      </c>
      <c r="B181" s="50" t="s">
        <v>61</v>
      </c>
      <c r="C181" s="50" t="s">
        <v>304</v>
      </c>
      <c r="D181" s="50" t="s">
        <v>339</v>
      </c>
      <c r="E181" s="47"/>
      <c r="F181" s="64">
        <v>867.13</v>
      </c>
      <c r="G181" s="64">
        <f t="shared" si="26"/>
        <v>19446.838799999998</v>
      </c>
      <c r="H181" s="57">
        <f t="shared" si="27"/>
        <v>2242.6670510765393</v>
      </c>
    </row>
    <row r="182" spans="1:8" ht="31.5" x14ac:dyDescent="0.25">
      <c r="A182" s="67" t="s">
        <v>366</v>
      </c>
      <c r="B182" s="50" t="s">
        <v>61</v>
      </c>
      <c r="C182" s="50" t="s">
        <v>304</v>
      </c>
      <c r="D182" s="50" t="s">
        <v>365</v>
      </c>
      <c r="E182" s="47"/>
      <c r="F182" s="64">
        <v>867.13</v>
      </c>
      <c r="G182" s="64">
        <f t="shared" si="26"/>
        <v>19446.833999999999</v>
      </c>
      <c r="H182" s="57">
        <f t="shared" si="27"/>
        <v>2242.666497526322</v>
      </c>
    </row>
    <row r="183" spans="1:8" ht="31.5" x14ac:dyDescent="0.25">
      <c r="A183" s="43" t="s">
        <v>148</v>
      </c>
      <c r="B183" s="50" t="s">
        <v>61</v>
      </c>
      <c r="C183" s="50" t="s">
        <v>304</v>
      </c>
      <c r="D183" s="50" t="s">
        <v>149</v>
      </c>
      <c r="E183" s="50"/>
      <c r="F183" s="56">
        <v>199.7</v>
      </c>
      <c r="G183" s="56">
        <v>196.6748</v>
      </c>
      <c r="H183" s="57">
        <f t="shared" si="15"/>
        <v>98.485127691537315</v>
      </c>
    </row>
    <row r="184" spans="1:8" ht="78.75" x14ac:dyDescent="0.25">
      <c r="A184" s="43" t="s">
        <v>264</v>
      </c>
      <c r="B184" s="50" t="s">
        <v>61</v>
      </c>
      <c r="C184" s="50" t="s">
        <v>304</v>
      </c>
      <c r="D184" s="50" t="s">
        <v>149</v>
      </c>
      <c r="E184" s="50" t="s">
        <v>218</v>
      </c>
      <c r="F184" s="56">
        <v>199.7</v>
      </c>
      <c r="G184" s="56">
        <v>196.67</v>
      </c>
      <c r="H184" s="57">
        <f t="shared" si="15"/>
        <v>98.482724086129195</v>
      </c>
    </row>
    <row r="185" spans="1:8" ht="47.25" x14ac:dyDescent="0.25">
      <c r="A185" s="43" t="s">
        <v>150</v>
      </c>
      <c r="B185" s="50" t="s">
        <v>61</v>
      </c>
      <c r="C185" s="50" t="s">
        <v>304</v>
      </c>
      <c r="D185" s="50" t="s">
        <v>151</v>
      </c>
      <c r="E185" s="50"/>
      <c r="F185" s="56">
        <v>667.43</v>
      </c>
      <c r="G185" s="56">
        <v>654.23479999999995</v>
      </c>
      <c r="H185" s="57">
        <f t="shared" si="15"/>
        <v>98.022983683682185</v>
      </c>
    </row>
    <row r="186" spans="1:8" ht="141.75" x14ac:dyDescent="0.25">
      <c r="A186" s="44" t="s">
        <v>265</v>
      </c>
      <c r="B186" s="50" t="s">
        <v>61</v>
      </c>
      <c r="C186" s="50" t="s">
        <v>304</v>
      </c>
      <c r="D186" s="50" t="s">
        <v>151</v>
      </c>
      <c r="E186" s="50" t="s">
        <v>224</v>
      </c>
      <c r="F186" s="56">
        <v>667.43</v>
      </c>
      <c r="G186" s="56">
        <v>654.23</v>
      </c>
      <c r="H186" s="57">
        <f t="shared" si="15"/>
        <v>98.022264507139326</v>
      </c>
    </row>
    <row r="187" spans="1:8" ht="15.75" x14ac:dyDescent="0.25">
      <c r="A187" s="41" t="s">
        <v>78</v>
      </c>
      <c r="B187" s="47" t="s">
        <v>61</v>
      </c>
      <c r="C187" s="47" t="s">
        <v>305</v>
      </c>
      <c r="D187" s="47"/>
      <c r="E187" s="47"/>
      <c r="F187" s="55">
        <v>19159.5</v>
      </c>
      <c r="G187" s="55">
        <f>SUM(G188)</f>
        <v>18792.603999999999</v>
      </c>
      <c r="H187" s="54">
        <f t="shared" si="15"/>
        <v>98.085043972963803</v>
      </c>
    </row>
    <row r="188" spans="1:8" ht="15.75" x14ac:dyDescent="0.25">
      <c r="A188" s="41" t="s">
        <v>79</v>
      </c>
      <c r="B188" s="47" t="s">
        <v>61</v>
      </c>
      <c r="C188" s="47" t="s">
        <v>306</v>
      </c>
      <c r="D188" s="47"/>
      <c r="E188" s="47"/>
      <c r="F188" s="55">
        <v>19159.5</v>
      </c>
      <c r="G188" s="55">
        <f>SUM(G192+G195+G198+G200)</f>
        <v>18792.603999999999</v>
      </c>
      <c r="H188" s="54">
        <f t="shared" si="15"/>
        <v>98.085043972963803</v>
      </c>
    </row>
    <row r="189" spans="1:8" ht="94.5" x14ac:dyDescent="0.25">
      <c r="A189" s="67" t="s">
        <v>341</v>
      </c>
      <c r="B189" s="50" t="s">
        <v>61</v>
      </c>
      <c r="C189" s="50" t="s">
        <v>306</v>
      </c>
      <c r="D189" s="50" t="s">
        <v>338</v>
      </c>
      <c r="E189" s="47"/>
      <c r="F189" s="64">
        <v>19159.5</v>
      </c>
      <c r="G189" s="64">
        <f>SUM(G190)</f>
        <v>18792.603999999999</v>
      </c>
      <c r="H189" s="57">
        <f t="shared" ref="H189:H191" si="28">SUM(G189/F189%)</f>
        <v>98.085043972963803</v>
      </c>
    </row>
    <row r="190" spans="1:8" ht="15.75" x14ac:dyDescent="0.25">
      <c r="A190" s="67" t="s">
        <v>342</v>
      </c>
      <c r="B190" s="50" t="s">
        <v>61</v>
      </c>
      <c r="C190" s="50" t="s">
        <v>306</v>
      </c>
      <c r="D190" s="50" t="s">
        <v>339</v>
      </c>
      <c r="E190" s="47"/>
      <c r="F190" s="64">
        <v>19159.5</v>
      </c>
      <c r="G190" s="64">
        <f>SUM(G191)</f>
        <v>18792.603999999999</v>
      </c>
      <c r="H190" s="57">
        <f t="shared" si="28"/>
        <v>98.085043972963803</v>
      </c>
    </row>
    <row r="191" spans="1:8" ht="47.25" x14ac:dyDescent="0.25">
      <c r="A191" s="67" t="s">
        <v>364</v>
      </c>
      <c r="B191" s="50" t="s">
        <v>61</v>
      </c>
      <c r="C191" s="50" t="s">
        <v>306</v>
      </c>
      <c r="D191" s="50" t="s">
        <v>363</v>
      </c>
      <c r="E191" s="47"/>
      <c r="F191" s="64">
        <v>19159.5</v>
      </c>
      <c r="G191" s="64">
        <f>SUM(G192+G195+G198+G200)</f>
        <v>18792.603999999999</v>
      </c>
      <c r="H191" s="57">
        <f t="shared" si="28"/>
        <v>98.085043972963803</v>
      </c>
    </row>
    <row r="192" spans="1:8" ht="31.5" x14ac:dyDescent="0.25">
      <c r="A192" s="43" t="s">
        <v>152</v>
      </c>
      <c r="B192" s="50" t="s">
        <v>61</v>
      </c>
      <c r="C192" s="50" t="s">
        <v>306</v>
      </c>
      <c r="D192" s="50" t="s">
        <v>95</v>
      </c>
      <c r="E192" s="50"/>
      <c r="F192" s="56">
        <v>8112.93</v>
      </c>
      <c r="G192" s="56">
        <f>SUM(G193:G194)</f>
        <v>7793.4500000000007</v>
      </c>
      <c r="H192" s="57">
        <f t="shared" si="15"/>
        <v>96.062088542610383</v>
      </c>
    </row>
    <row r="193" spans="1:8" ht="126" x14ac:dyDescent="0.25">
      <c r="A193" s="44" t="s">
        <v>266</v>
      </c>
      <c r="B193" s="50" t="s">
        <v>61</v>
      </c>
      <c r="C193" s="50" t="s">
        <v>306</v>
      </c>
      <c r="D193" s="50" t="s">
        <v>95</v>
      </c>
      <c r="E193" s="50" t="s">
        <v>224</v>
      </c>
      <c r="F193" s="56">
        <v>5898.93</v>
      </c>
      <c r="G193" s="56">
        <v>5663.35</v>
      </c>
      <c r="H193" s="57">
        <f t="shared" si="15"/>
        <v>96.00639437999773</v>
      </c>
    </row>
    <row r="194" spans="1:8" ht="78.75" x14ac:dyDescent="0.25">
      <c r="A194" s="43" t="s">
        <v>263</v>
      </c>
      <c r="B194" s="50" t="s">
        <v>61</v>
      </c>
      <c r="C194" s="50" t="s">
        <v>306</v>
      </c>
      <c r="D194" s="50" t="s">
        <v>95</v>
      </c>
      <c r="E194" s="50" t="s">
        <v>218</v>
      </c>
      <c r="F194" s="56">
        <v>2214</v>
      </c>
      <c r="G194" s="56">
        <v>2130.1</v>
      </c>
      <c r="H194" s="57">
        <f t="shared" si="15"/>
        <v>96.210478771454376</v>
      </c>
    </row>
    <row r="195" spans="1:8" ht="31.5" x14ac:dyDescent="0.25">
      <c r="A195" s="43" t="s">
        <v>153</v>
      </c>
      <c r="B195" s="50" t="s">
        <v>61</v>
      </c>
      <c r="C195" s="50" t="s">
        <v>306</v>
      </c>
      <c r="D195" s="50" t="s">
        <v>154</v>
      </c>
      <c r="E195" s="50"/>
      <c r="F195" s="56">
        <v>1161.17</v>
      </c>
      <c r="G195" s="56">
        <f>SUM(G196:G197)</f>
        <v>1147.3340000000001</v>
      </c>
      <c r="H195" s="57">
        <f t="shared" si="15"/>
        <v>98.808443208143515</v>
      </c>
    </row>
    <row r="196" spans="1:8" ht="112.15" customHeight="1" x14ac:dyDescent="0.25">
      <c r="A196" s="43" t="s">
        <v>267</v>
      </c>
      <c r="B196" s="50" t="s">
        <v>61</v>
      </c>
      <c r="C196" s="50" t="s">
        <v>306</v>
      </c>
      <c r="D196" s="50" t="s">
        <v>154</v>
      </c>
      <c r="E196" s="50" t="s">
        <v>224</v>
      </c>
      <c r="F196" s="56">
        <v>754.17</v>
      </c>
      <c r="G196" s="56">
        <v>740.40800000000002</v>
      </c>
      <c r="H196" s="57">
        <f t="shared" si="15"/>
        <v>98.175212485248693</v>
      </c>
    </row>
    <row r="197" spans="1:8" ht="63" x14ac:dyDescent="0.25">
      <c r="A197" s="43" t="s">
        <v>268</v>
      </c>
      <c r="B197" s="50" t="s">
        <v>61</v>
      </c>
      <c r="C197" s="50" t="s">
        <v>306</v>
      </c>
      <c r="D197" s="50" t="s">
        <v>154</v>
      </c>
      <c r="E197" s="50" t="s">
        <v>218</v>
      </c>
      <c r="F197" s="56">
        <v>407</v>
      </c>
      <c r="G197" s="56">
        <v>406.92599999999999</v>
      </c>
      <c r="H197" s="57">
        <f t="shared" si="15"/>
        <v>99.98181818181817</v>
      </c>
    </row>
    <row r="198" spans="1:8" ht="47.25" x14ac:dyDescent="0.25">
      <c r="A198" s="43" t="s">
        <v>155</v>
      </c>
      <c r="B198" s="50" t="s">
        <v>61</v>
      </c>
      <c r="C198" s="50" t="s">
        <v>306</v>
      </c>
      <c r="D198" s="50" t="s">
        <v>156</v>
      </c>
      <c r="E198" s="50"/>
      <c r="F198" s="56">
        <v>4281</v>
      </c>
      <c r="G198" s="56">
        <f>SUM(G199)</f>
        <v>4247.42</v>
      </c>
      <c r="H198" s="57">
        <f t="shared" si="15"/>
        <v>99.215603830880639</v>
      </c>
    </row>
    <row r="199" spans="1:8" ht="78.75" x14ac:dyDescent="0.25">
      <c r="A199" s="43" t="s">
        <v>269</v>
      </c>
      <c r="B199" s="50" t="s">
        <v>61</v>
      </c>
      <c r="C199" s="50" t="s">
        <v>306</v>
      </c>
      <c r="D199" s="50" t="s">
        <v>156</v>
      </c>
      <c r="E199" s="50" t="s">
        <v>218</v>
      </c>
      <c r="F199" s="56">
        <v>4281</v>
      </c>
      <c r="G199" s="56">
        <v>4247.42</v>
      </c>
      <c r="H199" s="57">
        <f t="shared" si="15"/>
        <v>99.215603830880639</v>
      </c>
    </row>
    <row r="200" spans="1:8" ht="141.75" x14ac:dyDescent="0.25">
      <c r="A200" s="44" t="s">
        <v>157</v>
      </c>
      <c r="B200" s="50" t="s">
        <v>61</v>
      </c>
      <c r="C200" s="50" t="s">
        <v>306</v>
      </c>
      <c r="D200" s="50" t="s">
        <v>158</v>
      </c>
      <c r="E200" s="50"/>
      <c r="F200" s="56">
        <v>5604.4</v>
      </c>
      <c r="G200" s="56">
        <f>SUM(G201)</f>
        <v>5604.4</v>
      </c>
      <c r="H200" s="57">
        <f t="shared" si="15"/>
        <v>100</v>
      </c>
    </row>
    <row r="201" spans="1:8" ht="236.25" x14ac:dyDescent="0.25">
      <c r="A201" s="44" t="s">
        <v>270</v>
      </c>
      <c r="B201" s="50" t="s">
        <v>61</v>
      </c>
      <c r="C201" s="50" t="s">
        <v>306</v>
      </c>
      <c r="D201" s="50" t="s">
        <v>158</v>
      </c>
      <c r="E201" s="50" t="s">
        <v>224</v>
      </c>
      <c r="F201" s="56">
        <v>5604.4</v>
      </c>
      <c r="G201" s="56">
        <v>5604.4</v>
      </c>
      <c r="H201" s="57">
        <f t="shared" si="15"/>
        <v>100</v>
      </c>
    </row>
    <row r="202" spans="1:8" ht="15.75" x14ac:dyDescent="0.25">
      <c r="A202" s="41" t="s">
        <v>76</v>
      </c>
      <c r="B202" s="47" t="s">
        <v>61</v>
      </c>
      <c r="C202" s="47" t="s">
        <v>307</v>
      </c>
      <c r="D202" s="47"/>
      <c r="E202" s="47"/>
      <c r="F202" s="55">
        <v>1059.367</v>
      </c>
      <c r="G202" s="55">
        <f>SUM(G203)</f>
        <v>1007.1</v>
      </c>
      <c r="H202" s="54">
        <f t="shared" si="15"/>
        <v>95.066204629745883</v>
      </c>
    </row>
    <row r="203" spans="1:8" ht="15.75" x14ac:dyDescent="0.25">
      <c r="A203" s="41" t="s">
        <v>77</v>
      </c>
      <c r="B203" s="47" t="s">
        <v>61</v>
      </c>
      <c r="C203" s="47" t="s">
        <v>308</v>
      </c>
      <c r="D203" s="47"/>
      <c r="E203" s="47"/>
      <c r="F203" s="55">
        <v>1059.367</v>
      </c>
      <c r="G203" s="55">
        <f>SUM(G208)</f>
        <v>1007.1</v>
      </c>
      <c r="H203" s="54">
        <f t="shared" si="15"/>
        <v>95.066204629745883</v>
      </c>
    </row>
    <row r="204" spans="1:8" ht="31.5" x14ac:dyDescent="0.25">
      <c r="A204" s="60" t="s">
        <v>318</v>
      </c>
      <c r="B204" s="62" t="s">
        <v>61</v>
      </c>
      <c r="C204" s="50" t="s">
        <v>308</v>
      </c>
      <c r="D204" s="63" t="s">
        <v>320</v>
      </c>
      <c r="E204" s="47"/>
      <c r="F204" s="56">
        <v>1059.367</v>
      </c>
      <c r="G204" s="56">
        <f t="shared" ref="G204:G207" si="29">SUM(G205)</f>
        <v>1007.1</v>
      </c>
      <c r="H204" s="57">
        <f t="shared" ref="H204:H207" si="30">SUM(G204/F204%)</f>
        <v>95.066204629745883</v>
      </c>
    </row>
    <row r="205" spans="1:8" ht="15.75" x14ac:dyDescent="0.25">
      <c r="A205" s="60" t="s">
        <v>328</v>
      </c>
      <c r="B205" s="62" t="s">
        <v>61</v>
      </c>
      <c r="C205" s="50" t="s">
        <v>308</v>
      </c>
      <c r="D205" s="63" t="s">
        <v>331</v>
      </c>
      <c r="E205" s="47"/>
      <c r="F205" s="56">
        <v>1059.367</v>
      </c>
      <c r="G205" s="56">
        <f t="shared" si="29"/>
        <v>1007.1</v>
      </c>
      <c r="H205" s="57">
        <f t="shared" si="30"/>
        <v>95.066204629745883</v>
      </c>
    </row>
    <row r="206" spans="1:8" ht="15.75" x14ac:dyDescent="0.25">
      <c r="A206" s="60" t="s">
        <v>329</v>
      </c>
      <c r="B206" s="62" t="s">
        <v>61</v>
      </c>
      <c r="C206" s="50" t="s">
        <v>308</v>
      </c>
      <c r="D206" s="63" t="s">
        <v>332</v>
      </c>
      <c r="E206" s="47"/>
      <c r="F206" s="56">
        <v>1059.367</v>
      </c>
      <c r="G206" s="56">
        <f t="shared" si="29"/>
        <v>1007.1</v>
      </c>
      <c r="H206" s="57">
        <f t="shared" si="30"/>
        <v>95.066204629745883</v>
      </c>
    </row>
    <row r="207" spans="1:8" ht="15.75" x14ac:dyDescent="0.25">
      <c r="A207" s="60" t="s">
        <v>335</v>
      </c>
      <c r="B207" s="62" t="s">
        <v>61</v>
      </c>
      <c r="C207" s="50" t="s">
        <v>308</v>
      </c>
      <c r="D207" s="63" t="s">
        <v>334</v>
      </c>
      <c r="E207" s="47"/>
      <c r="F207" s="56">
        <v>1059.367</v>
      </c>
      <c r="G207" s="56">
        <f t="shared" si="29"/>
        <v>1007.1</v>
      </c>
      <c r="H207" s="57">
        <f t="shared" si="30"/>
        <v>95.066204629745883</v>
      </c>
    </row>
    <row r="208" spans="1:8" ht="31.5" x14ac:dyDescent="0.25">
      <c r="A208" s="43" t="s">
        <v>93</v>
      </c>
      <c r="B208" s="50" t="s">
        <v>61</v>
      </c>
      <c r="C208" s="50" t="s">
        <v>308</v>
      </c>
      <c r="D208" s="50" t="s">
        <v>159</v>
      </c>
      <c r="E208" s="50"/>
      <c r="F208" s="56">
        <v>1059.367</v>
      </c>
      <c r="G208" s="56">
        <f>SUM(G209)</f>
        <v>1007.1</v>
      </c>
      <c r="H208" s="57">
        <f t="shared" si="15"/>
        <v>95.066204629745883</v>
      </c>
    </row>
    <row r="209" spans="1:8" ht="47.25" x14ac:dyDescent="0.25">
      <c r="A209" s="43" t="s">
        <v>271</v>
      </c>
      <c r="B209" s="50" t="s">
        <v>61</v>
      </c>
      <c r="C209" s="50" t="s">
        <v>308</v>
      </c>
      <c r="D209" s="50" t="s">
        <v>159</v>
      </c>
      <c r="E209" s="50" t="s">
        <v>235</v>
      </c>
      <c r="F209" s="56">
        <v>1059.367</v>
      </c>
      <c r="G209" s="56">
        <v>1007.1</v>
      </c>
      <c r="H209" s="57">
        <f t="shared" si="15"/>
        <v>95.066204629745883</v>
      </c>
    </row>
    <row r="210" spans="1:8" ht="15.75" x14ac:dyDescent="0.25">
      <c r="A210" s="41" t="s">
        <v>80</v>
      </c>
      <c r="B210" s="47" t="s">
        <v>61</v>
      </c>
      <c r="C210" s="47" t="s">
        <v>309</v>
      </c>
      <c r="D210" s="47"/>
      <c r="E210" s="47"/>
      <c r="F210" s="55">
        <v>1268.7</v>
      </c>
      <c r="G210" s="55">
        <f>SUM(G211)</f>
        <v>1152.24</v>
      </c>
      <c r="H210" s="54">
        <f t="shared" si="15"/>
        <v>90.820524946795928</v>
      </c>
    </row>
    <row r="211" spans="1:8" ht="15.75" x14ac:dyDescent="0.25">
      <c r="A211" s="41" t="s">
        <v>81</v>
      </c>
      <c r="B211" s="47" t="s">
        <v>61</v>
      </c>
      <c r="C211" s="47" t="s">
        <v>310</v>
      </c>
      <c r="D211" s="47"/>
      <c r="E211" s="47"/>
      <c r="F211" s="55">
        <v>1268.7</v>
      </c>
      <c r="G211" s="55">
        <f>SUM(G215)</f>
        <v>1152.24</v>
      </c>
      <c r="H211" s="54">
        <f t="shared" si="15"/>
        <v>90.820524946795928</v>
      </c>
    </row>
    <row r="212" spans="1:8" ht="94.5" x14ac:dyDescent="0.25">
      <c r="A212" s="67" t="s">
        <v>341</v>
      </c>
      <c r="B212" s="50" t="s">
        <v>61</v>
      </c>
      <c r="C212" s="50" t="s">
        <v>310</v>
      </c>
      <c r="D212" s="50" t="s">
        <v>338</v>
      </c>
      <c r="E212" s="47"/>
      <c r="F212" s="56">
        <v>1268.7</v>
      </c>
      <c r="G212" s="56">
        <f t="shared" ref="G212:G214" si="31">SUM(G213)</f>
        <v>1152.24</v>
      </c>
      <c r="H212" s="57">
        <f t="shared" ref="H212:H214" si="32">SUM(G212/F212%)</f>
        <v>90.820524946795928</v>
      </c>
    </row>
    <row r="213" spans="1:8" ht="15.75" x14ac:dyDescent="0.25">
      <c r="A213" s="67" t="s">
        <v>342</v>
      </c>
      <c r="B213" s="50" t="s">
        <v>61</v>
      </c>
      <c r="C213" s="50" t="s">
        <v>310</v>
      </c>
      <c r="D213" s="50" t="s">
        <v>339</v>
      </c>
      <c r="E213" s="47"/>
      <c r="F213" s="56">
        <v>1268.7</v>
      </c>
      <c r="G213" s="56">
        <f t="shared" si="31"/>
        <v>1152.24</v>
      </c>
      <c r="H213" s="57">
        <f t="shared" si="32"/>
        <v>90.820524946795928</v>
      </c>
    </row>
    <row r="214" spans="1:8" ht="47.25" x14ac:dyDescent="0.25">
      <c r="A214" s="67" t="s">
        <v>364</v>
      </c>
      <c r="B214" s="50" t="s">
        <v>61</v>
      </c>
      <c r="C214" s="50" t="s">
        <v>310</v>
      </c>
      <c r="D214" s="50" t="s">
        <v>363</v>
      </c>
      <c r="E214" s="47"/>
      <c r="F214" s="56">
        <v>1268.7</v>
      </c>
      <c r="G214" s="56">
        <f t="shared" si="31"/>
        <v>1152.24</v>
      </c>
      <c r="H214" s="57">
        <f t="shared" si="32"/>
        <v>90.820524946795928</v>
      </c>
    </row>
    <row r="215" spans="1:8" ht="31.5" x14ac:dyDescent="0.25">
      <c r="A215" s="43" t="s">
        <v>160</v>
      </c>
      <c r="B215" s="50" t="s">
        <v>61</v>
      </c>
      <c r="C215" s="50" t="s">
        <v>310</v>
      </c>
      <c r="D215" s="50" t="s">
        <v>161</v>
      </c>
      <c r="E215" s="50"/>
      <c r="F215" s="56">
        <v>1268.7</v>
      </c>
      <c r="G215" s="56">
        <f>SUM(G216)</f>
        <v>1152.24</v>
      </c>
      <c r="H215" s="57">
        <f t="shared" ref="H215:H217" si="33">SUM(G215/F215%)</f>
        <v>90.820524946795928</v>
      </c>
    </row>
    <row r="216" spans="1:8" ht="78.75" x14ac:dyDescent="0.25">
      <c r="A216" s="43" t="s">
        <v>272</v>
      </c>
      <c r="B216" s="50" t="s">
        <v>61</v>
      </c>
      <c r="C216" s="50" t="s">
        <v>310</v>
      </c>
      <c r="D216" s="50" t="s">
        <v>161</v>
      </c>
      <c r="E216" s="50" t="s">
        <v>218</v>
      </c>
      <c r="F216" s="56">
        <v>1268.7</v>
      </c>
      <c r="G216" s="56">
        <v>1152.24</v>
      </c>
      <c r="H216" s="57">
        <f t="shared" si="33"/>
        <v>90.820524946795928</v>
      </c>
    </row>
    <row r="217" spans="1:8" ht="15.75" x14ac:dyDescent="0.25">
      <c r="A217" s="42" t="s">
        <v>162</v>
      </c>
      <c r="B217" s="47"/>
      <c r="C217" s="47"/>
      <c r="D217" s="47"/>
      <c r="E217" s="47"/>
      <c r="F217" s="55">
        <v>195620.23150999998</v>
      </c>
      <c r="G217" s="55">
        <f>SUM(G10)</f>
        <v>185135.59837000002</v>
      </c>
      <c r="H217" s="54">
        <f t="shared" si="33"/>
        <v>94.64031247736051</v>
      </c>
    </row>
  </sheetData>
  <mergeCells count="10">
    <mergeCell ref="E1:H1"/>
    <mergeCell ref="E2:H2"/>
    <mergeCell ref="E3:H3"/>
    <mergeCell ref="E4:H4"/>
    <mergeCell ref="A6:H7"/>
    <mergeCell ref="A8:A9"/>
    <mergeCell ref="F8:F9"/>
    <mergeCell ref="G8:G9"/>
    <mergeCell ref="H8:H9"/>
    <mergeCell ref="B8:E8"/>
  </mergeCells>
  <pageMargins left="0.70866141732283472" right="0.70866141732283472" top="0.74803149606299213" bottom="0.74803149606299213" header="0.31496062992125984" footer="0.31496062992125984"/>
  <pageSetup paperSize="9" scale="64" fitToHeight="1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доходы Пр2</vt:lpstr>
      <vt:lpstr>доходы с кодом цели</vt:lpstr>
      <vt:lpstr>доходы Пр2 на 2025</vt:lpstr>
      <vt:lpstr>доходы Пр2 на 2026 г.</vt:lpstr>
      <vt:lpstr>Прил 5</vt:lpstr>
      <vt:lpstr>'Прил 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Семенова Екатерина Владмиировна</dc:creator>
  <cp:lastModifiedBy>Зайцева Катерина Владимировна</cp:lastModifiedBy>
  <cp:lastPrinted>2025-03-11T06:32:08Z</cp:lastPrinted>
  <dcterms:created xsi:type="dcterms:W3CDTF">2015-06-05T18:19:34Z</dcterms:created>
  <dcterms:modified xsi:type="dcterms:W3CDTF">2025-03-14T13:34:53Z</dcterms:modified>
</cp:coreProperties>
</file>