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50" yWindow="-90" windowWidth="18540" windowHeight="15480"/>
  </bookViews>
  <sheets>
    <sheet name="Лист1" sheetId="1" r:id="rId1"/>
  </sheets>
  <definedNames>
    <definedName name="_xlnm.Print_Titles" localSheetId="0">Лист1!$A:$S,Лист1!$3:$4</definedName>
    <definedName name="_xlnm.Print_Area" localSheetId="0">Лист1!$A$1:$S$79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9" i="1" l="1"/>
  <c r="T76" i="1"/>
  <c r="T68" i="1"/>
  <c r="T58" i="1"/>
  <c r="T49" i="1"/>
  <c r="T38" i="1"/>
  <c r="T12" i="1"/>
  <c r="T24" i="1" l="1"/>
  <c r="A63" i="1" l="1"/>
  <c r="A62" i="1"/>
  <c r="A10" i="1"/>
  <c r="A8" i="1"/>
  <c r="V68" i="1" l="1"/>
  <c r="V76" i="1" l="1"/>
  <c r="U68" i="1"/>
  <c r="V58" i="1"/>
  <c r="V48" i="1"/>
  <c r="U58" i="1"/>
  <c r="U48" i="1"/>
  <c r="V38" i="1"/>
  <c r="V24" i="1"/>
  <c r="V12" i="1"/>
  <c r="W12" i="1"/>
  <c r="U12" i="1"/>
  <c r="AJ14" i="1" l="1"/>
  <c r="AJ6" i="1"/>
  <c r="AJ26" i="1"/>
  <c r="AJ70" i="1"/>
  <c r="AJ60" i="1"/>
  <c r="AJ51" i="1"/>
  <c r="AJ40" i="1"/>
  <c r="AH12" i="1" l="1"/>
  <c r="AH24" i="1"/>
  <c r="AH38" i="1"/>
  <c r="AH48" i="1"/>
  <c r="AH58" i="1"/>
  <c r="AH68" i="1"/>
  <c r="AH76" i="1"/>
  <c r="Z24" i="1"/>
  <c r="Y12" i="1"/>
  <c r="Y38" i="1"/>
  <c r="Y47" i="1"/>
  <c r="Y54" i="1"/>
  <c r="AA54" i="1" s="1"/>
  <c r="Y68" i="1"/>
  <c r="Y76" i="1"/>
  <c r="AG12" i="1"/>
  <c r="AG24" i="1"/>
  <c r="AG38" i="1"/>
  <c r="AG48" i="1"/>
  <c r="AG58" i="1"/>
  <c r="AG68" i="1"/>
  <c r="AG76" i="1"/>
  <c r="AF76" i="1"/>
  <c r="AF68" i="1"/>
  <c r="AF58" i="1"/>
  <c r="AF48" i="1"/>
  <c r="AF38" i="1"/>
  <c r="AF24" i="1"/>
  <c r="AF12" i="1"/>
  <c r="X78" i="1"/>
  <c r="U24" i="1"/>
  <c r="U76" i="1"/>
  <c r="U38" i="1"/>
  <c r="AA12" i="1"/>
  <c r="A27" i="1"/>
  <c r="A7" i="1"/>
  <c r="A9" i="1" s="1"/>
  <c r="A11" i="1" s="1"/>
  <c r="A12" i="1" s="1"/>
  <c r="A14" i="1" s="1"/>
  <c r="A15" i="1" s="1"/>
  <c r="A16" i="1" s="1"/>
  <c r="A17" i="1" s="1"/>
  <c r="A18" i="1" s="1"/>
  <c r="A19" i="1" s="1"/>
  <c r="A20" i="1" s="1"/>
  <c r="A21" i="1" s="1"/>
  <c r="Z12" i="1"/>
  <c r="Z76" i="1"/>
  <c r="X24" i="1"/>
  <c r="X12" i="1"/>
  <c r="W38" i="1"/>
  <c r="W47" i="1"/>
  <c r="AA47" i="1" s="1"/>
  <c r="W54" i="1"/>
  <c r="W68" i="1"/>
  <c r="AA68" i="1" s="1"/>
  <c r="W76" i="1"/>
  <c r="AA76" i="1" s="1"/>
  <c r="Y24" i="1"/>
  <c r="X38" i="1"/>
  <c r="X47" i="1"/>
  <c r="X54" i="1"/>
  <c r="X68" i="1"/>
  <c r="X76" i="1"/>
  <c r="Z47" i="1"/>
  <c r="Z54" i="1"/>
  <c r="Z68" i="1"/>
  <c r="Z38" i="1"/>
  <c r="AA38" i="1"/>
  <c r="A71" i="1"/>
  <c r="A72" i="1" s="1"/>
  <c r="A73" i="1" s="1"/>
  <c r="A74" i="1" s="1"/>
  <c r="A75" i="1" s="1"/>
  <c r="A76" i="1" s="1"/>
  <c r="A61" i="1"/>
  <c r="A64" i="1" s="1"/>
  <c r="A65" i="1" s="1"/>
  <c r="A68" i="1" s="1"/>
  <c r="A24" i="1" l="1"/>
  <c r="A26" i="1" s="1"/>
  <c r="A28" i="1" s="1"/>
  <c r="A29" i="1" s="1"/>
  <c r="A30" i="1" s="1"/>
  <c r="A31" i="1" s="1"/>
  <c r="A34" i="1" s="1"/>
  <c r="A35" i="1" s="1"/>
  <c r="A36" i="1" s="1"/>
  <c r="A37" i="1" s="1"/>
  <c r="A38" i="1" s="1"/>
  <c r="A40" i="1" s="1"/>
  <c r="A41" i="1" s="1"/>
  <c r="A42" i="1" s="1"/>
  <c r="A43" i="1" s="1"/>
  <c r="A22" i="1"/>
  <c r="A23" i="1" s="1"/>
  <c r="M84" i="1"/>
  <c r="A45" i="1" l="1"/>
  <c r="A47" i="1" s="1"/>
  <c r="A48" i="1" s="1"/>
  <c r="A51" i="1" s="1"/>
  <c r="A52" i="1" s="1"/>
  <c r="A53" i="1" s="1"/>
  <c r="A54" i="1" s="1"/>
  <c r="A55" i="1" s="1"/>
  <c r="A56" i="1" s="1"/>
  <c r="A57" i="1" s="1"/>
  <c r="A58" i="1" s="1"/>
  <c r="A44" i="1"/>
</calcChain>
</file>

<file path=xl/sharedStrings.xml><?xml version="1.0" encoding="utf-8"?>
<sst xmlns="http://schemas.openxmlformats.org/spreadsheetml/2006/main" count="640" uniqueCount="353">
  <si>
    <t>Таблица учета показателей "Рейтинг 47"</t>
  </si>
  <si>
    <t>№</t>
  </si>
  <si>
    <t>Наименование показателя</t>
  </si>
  <si>
    <t>Ответвенный</t>
  </si>
  <si>
    <t>1. Управление и финансы</t>
  </si>
  <si>
    <t>Отсутствие просроченной кредиторской задолженности на 1-е число месяца, следующего за отчетным кварталом</t>
  </si>
  <si>
    <t>Соответствие размещенной информации на сайте возглавляемого органа местного самоуправления требованиям Федерального закона от 9 февраля 2009 года  № 8-ФЗ "Об обеспечении доступа к информации о деятельности государственных органов и органов местного самоуправления"</t>
  </si>
  <si>
    <t>Доля муниципальных услуг, предоставленных заявителям посредством многофункциональных центров, в общем числе обращений (за исключением услуг, предоставленных в электронном виде)</t>
  </si>
  <si>
    <t>Доля жителей муниципального района (городского округа) старше 14 лет, являющихся пользователями портала государственных и муниципальных услуг (функций) Ленинградской области</t>
  </si>
  <si>
    <t>Отсутствие нарушений сроков ответа на межведомственные электронные запросы, поступающие посредством системы межведомственного электронного взаимодействия</t>
  </si>
  <si>
    <t>2. Управление муниципальными земельными ресурсами и муниципальным имуществом</t>
  </si>
  <si>
    <t>Доля населенных пунктов, сведения о границах которых включены в Единый государственный реестр недвижимости</t>
  </si>
  <si>
    <t>Доля территориальных зон, сведения о границах которых включены в единый государственный реестр недвижимости</t>
  </si>
  <si>
    <t>3. Экономика</t>
  </si>
  <si>
    <t>Качество документов стратегического планирования муниципального района (городского округа)</t>
  </si>
  <si>
    <t>Выполнение плановых значений по фактической обеспеченности торговыми местами на ярмарках в муниципальном районе (городском округе)</t>
  </si>
  <si>
    <t>Выполнение показателя «Количество субъектов малого и среднего предпринимательства (включая индивидуального предпринимателей в расчете на 1000 человек населения)»</t>
  </si>
  <si>
    <t>4. Социальная сфера</t>
  </si>
  <si>
    <t>Доля населения, систематически занимающегося физической культурой и спортом, в общей численности населения муниципального района (городского округа)</t>
  </si>
  <si>
    <t>5. Безопасность</t>
  </si>
  <si>
    <t>Доля поселений, в которых созданы народные дружины, в общем числе городских и сельских поселений муниципального района</t>
  </si>
  <si>
    <t>6. Жилищно-коммунальное хозяйство</t>
  </si>
  <si>
    <t>Своевременность и полнота внесения сведений органами местного самоуправления в государственную информационную систему жилищно-коммунального хозяйства и региональную государственную информационную систему жилищно-коммунального хозяйства Ленинградской области</t>
  </si>
  <si>
    <t>7. Комфортная городская среда</t>
  </si>
  <si>
    <t>Доля ликвидированных несанкционированных мест размещения отходов производства и потребления, в том числе твердых коммунальных отходов (свалок), от общего числа несанкционированных мест размещения отходов производства и потребления, в том числе твердых коммунальных отходов (свалок), расположенных на территориях, за  которые ответственны органы местного самоуправления</t>
  </si>
  <si>
    <t xml:space="preserve">Гажа Е.Н.
Норкин В.А.
</t>
  </si>
  <si>
    <t xml:space="preserve">Уханов В.И.
Материков Т.Ф.
</t>
  </si>
  <si>
    <t>-</t>
  </si>
  <si>
    <t>да -            4 балла</t>
  </si>
  <si>
    <t>нет -          0 баллов</t>
  </si>
  <si>
    <t>100% -       4 балла</t>
  </si>
  <si>
    <t>100% -      4 балла</t>
  </si>
  <si>
    <t>78,33% -   3 балла</t>
  </si>
  <si>
    <t>ИТОГО</t>
  </si>
  <si>
    <t>баллов</t>
  </si>
  <si>
    <t>балл</t>
  </si>
  <si>
    <t>балла</t>
  </si>
  <si>
    <t>Обозначение цветом :</t>
  </si>
  <si>
    <t>50% -        2 балла</t>
  </si>
  <si>
    <t>Доля поселений, входящих в состав муниципального района, имеющих утвержденные генеральные планы применительно ко всей территории поселения, соответствующие законодательству о градостроительной деятельности</t>
  </si>
  <si>
    <t>Качество утвержденной схемы территориального планирования муниципального района</t>
  </si>
  <si>
    <t>Доля муниципальных образований, утвердивших программы комплексного развития социальной, транспортной, систем коммунальной инфраструктуры (изменений в указанные документы) в установленные сроки</t>
  </si>
  <si>
    <t>Доля актов проверки муниципального земельного контроля в отношении земель сельскохозяйственного назначения, по результатам которых органами государственного земельного надзора возбуждены дела об административных правонарушениях, от общего числа актов проверки в отношении земель сельскохозяйственного назначения, направленных в органы государственного земельного надзора*</t>
  </si>
  <si>
    <t>Доля освобожденных земельных площадей от засоренности борщевиком Сосновского от общей площади муниципального района (городского округа), засоренной борщевиком Сосновского*</t>
  </si>
  <si>
    <t>Доля земельных участков, которые включены органами местного самоуправления в ежегодный план проведения плановых проверок муниципального земельного контроля, от общего количества земельных участков, на которые Росреестром зарегистрированы права</t>
  </si>
  <si>
    <t>Эффективность работы по содействию развитию конкуренции*</t>
  </si>
  <si>
    <t>Организация и проведение заседаний советов директоров (руководителей) предприятий и организаций производственной сферы, расположенных на территории муниципального района (городского округа) Ленинградской области</t>
  </si>
  <si>
    <t xml:space="preserve">Наличие на сайтах муниципальных районов (городского округа) актуального раздела, посвященного описанию инвестиционного климата в муниципальном районе (городском округе) </t>
  </si>
  <si>
    <t>Выполнение планового значения показателя по оказанию мер поддержки (финансовая, имущественная, консультационная поддержка и обучение) субъектам малого и среднего предпринимательства в общем числе субъектов малого и среднего предпринимательства</t>
  </si>
  <si>
    <t>19.1</t>
  </si>
  <si>
    <t>19.2</t>
  </si>
  <si>
    <t xml:space="preserve">Эффективность работы организаций муниципальной инфраструктуры поддержки субъектов малого и среднего предпринимательства по результатам интегрального рейтинга деловой активности организаций инфраструктуры поддержки малого и среднего предпринимательства Ленинградской области*  </t>
  </si>
  <si>
    <t>Выполнение показателя "Численность занятых в сфере малого и среднего предпринимательства, 
включая индивидуальных предпринимателей" *</t>
  </si>
  <si>
    <t>Отсутствие задолженности по заработной плате во всех субъектах государственной, муниципальной и частной форм собственности, осуществляющих хозяйственную деятельность на территории муниципального района (городского округа), за исключением организаций, проходящих процедуру банкротства и не относящихся к муниципальной форме собственности</t>
  </si>
  <si>
    <t>Достижение в муниципальном районе (городском округе) результатов, соответствующих основным показателям, предусмотренным паспортами региональных проектов
национального проекта «Образование»</t>
  </si>
  <si>
    <t>Обеспеченность медицинских и фармацевтических работников государственных медицинских организаций жилыми помещениями, выделенными муниципальным районом (городским округом)*</t>
  </si>
  <si>
    <t xml:space="preserve">Доля взрослого населения, прошедшего профилактический медицинский осмотр и диспансеризацию </t>
  </si>
  <si>
    <t>Обеспеченность населения объектами молодежной политики</t>
  </si>
  <si>
    <t>29.1</t>
  </si>
  <si>
    <t>Доля участников культурно-досуговых формирований в общей численности населения муниципального района (городского округа)*</t>
  </si>
  <si>
    <t xml:space="preserve">Значение показателя «Удельный вес численности обучающихся по основным образовательным программам основного общего и среднего общего образования в общеобразовательных организациях, участвующих во всероссийской олимпиаде школьников, в общей численности обучающихся основного общего и среднего общего образования в общеобразовательных организациях» (далее – показатель) в муниципальном районе (городском округе) Ленинградской области не меньше среднего регионального значения показателя
</t>
  </si>
  <si>
    <t>Уровень общероссийской гражданской идентичности*</t>
  </si>
  <si>
    <t xml:space="preserve">Доля мест массового пребывания людей, на которые разработаны паспорта безопасности в соответствии
с требованиями постановления Правительства Российской Федерации от 25 марта 2015 года № 272, от общего их количества, включенных в перечень мест массового пребывания людей, расположенных на территории муниципального района (городского округа)  </t>
  </si>
  <si>
    <t>Количество протоколов, составленных по делам об административных правонарушениях, предусмотренных областным законом от 2 июля 2003 года № 47-оз "Об административных правонарушениях"</t>
  </si>
  <si>
    <t>Доля жилых зданий (многоквартирных домов), по которым органами местного самоуправления представлены в комитет государственного жилищного надзора и контроля Ленинградской области паспорта готовности к отопительному периоду, от общего количества жилых зданий (многоквартирных домов) *</t>
  </si>
  <si>
    <t>Место администраций муниципальных районов (городского округа) в рейтинге администраций муниципальных районов (городского округа) Ленинградской области в области 
энергосбережения и повышения энергетической эффективности*</t>
  </si>
  <si>
    <t>Оснащенность приборами учета теплоснабжения зданий, строений,  сооружений муниципальной собственности, занимаемых администрациями муниципальных районов (городским округом), администрациями поселений муниципальных районов и муниципальными учреждениями Ленинградской области</t>
  </si>
  <si>
    <t>39.1</t>
  </si>
  <si>
    <t>Эффективность работы по содействию предприятиям, оказывающим услуги по тепловодоснабжению на территории муниципального района (городского округа), в снижении задолженности за потребленную электроэнергию</t>
  </si>
  <si>
    <t>Доля признанных бесхозяйных электрических объектов муниципальной собственностью от общего количества бесхозяйных электрических объектов на территории муниципального района (городского округа)*</t>
  </si>
  <si>
    <t>Доля благоустроенных территории муниципального района (городского округа) в рамках реализации приоритетного проекта "Формирование комфортной городской среды" от общего числа территорий, подлежащих благоустройству</t>
  </si>
  <si>
    <t>Доля фактически перечисленных денежных средств (заявок на оплату расходов, санкционированных Федеральным казначейством) в рамках реализации приоритетного проекта "Формирование комфортной городской среды", от суммы предельных объемов финансирования, доведенных муниципальным образованиям, входящим
в состав муниципального района, городскому округу</t>
  </si>
  <si>
    <t>Наличие на территории районного центра муниципального района (городского округа) автовокзалов, автостанций</t>
  </si>
  <si>
    <t>Доля населения, проживающего в населенных пунктах, 
не имеющих регулярного автобусного и (или) железнодорожного сообщения с административным центром муниципального района (городского округа)*</t>
  </si>
  <si>
    <t>Доля доступных для инвалидов зданий учреждений, оказывающих услуги населению, находящихся 
в собственности муниципального района (городского округа), в общем количестве зданий учреждений, оказывающих услуги населению, находящихся 
в собственности муниципального района (городского округа)</t>
  </si>
  <si>
    <t>Доля фактически перечисленной суммы субсидий бюджетам муниципальных образований от суммы субсидий бюджетам муниципальных образований, предусмотренных областным бюджетом Ленинградской области на реализацию областных законов от 15 января 2018 года № 3-оз «О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области» и от 28 декабря 2018 года № 147-оз «О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области»</t>
  </si>
  <si>
    <t xml:space="preserve"> 2 квартал 2020</t>
  </si>
  <si>
    <t>37,1% -     1 балл</t>
  </si>
  <si>
    <t>5,04% -        2 балла</t>
  </si>
  <si>
    <t>79% -       3 балла</t>
  </si>
  <si>
    <t>74,17% -    3 балла</t>
  </si>
  <si>
    <t>86,13% -      4 балла</t>
  </si>
  <si>
    <t>21,64% -      2 балла</t>
  </si>
  <si>
    <t>65,37% -    4 балла</t>
  </si>
  <si>
    <t>112,65% -    4 балла</t>
  </si>
  <si>
    <t>нет -            0 баллов</t>
  </si>
  <si>
    <t>192,05% - 4 балла</t>
  </si>
  <si>
    <t>127,86% -     4 балла</t>
  </si>
  <si>
    <t>102,93% -     4 балла</t>
  </si>
  <si>
    <t>100,49% -     4 балла</t>
  </si>
  <si>
    <t>0,43% -      4 балла</t>
  </si>
  <si>
    <t>36,36% -     4 балла</t>
  </si>
  <si>
    <t>4,32% -      2 балла</t>
  </si>
  <si>
    <t>100% -     4 балла</t>
  </si>
  <si>
    <t>37,15 % - 3 балла</t>
  </si>
  <si>
    <t>23,53%  -            1 балла</t>
  </si>
  <si>
    <t>65,2% -      3 балла</t>
  </si>
  <si>
    <t>91,47% -      4 балла</t>
  </si>
  <si>
    <t>0,12% -      3 балла</t>
  </si>
  <si>
    <t>1% -          4 балла</t>
  </si>
  <si>
    <t>32,85% -    4 балла</t>
  </si>
  <si>
    <t>110 -             4 балла</t>
  </si>
  <si>
    <t>0% -         0 балла</t>
  </si>
  <si>
    <t>10 -           2 балла</t>
  </si>
  <si>
    <t>нет  -         0 баллов</t>
  </si>
  <si>
    <t xml:space="preserve"> -                0 баллов</t>
  </si>
  <si>
    <t>77,81% -      2 балла</t>
  </si>
  <si>
    <t>да -          0,7 балла</t>
  </si>
  <si>
    <t xml:space="preserve">Орехова Л.И.
Носков И.В.
</t>
  </si>
  <si>
    <t>Гажа Е.Н.
Норкин В.А.</t>
  </si>
  <si>
    <t>Коновалов Д.В.
Абаренко Л.И.</t>
  </si>
  <si>
    <t xml:space="preserve">Аввакумов А.Н
Носков И.В.   </t>
  </si>
  <si>
    <t xml:space="preserve">Гажа Е.Н.
Ильясова Е.В.
Рудченко Н.А.
Норкин В.А. 
</t>
  </si>
  <si>
    <t>Рудченко Н.А.
Аввакумов А.Н.                                   Норкин В.А.
Носков И.В.</t>
  </si>
  <si>
    <t>Рудченко Н.А.
Норкин В.А.</t>
  </si>
  <si>
    <t xml:space="preserve">Уханов В.И.
Материков Т.Ф. </t>
  </si>
  <si>
    <t>Левченко О.Н.
Материков Т.Ф.</t>
  </si>
  <si>
    <t>Соколова А.В.
Мясникова О.П.</t>
  </si>
  <si>
    <t>нет  -        0 баллов</t>
  </si>
  <si>
    <t>годовой</t>
  </si>
  <si>
    <t>новый, нет оценки</t>
  </si>
  <si>
    <t>итоговый балл</t>
  </si>
  <si>
    <t>баллы с учетом весовых      коэф-в</t>
  </si>
  <si>
    <t>баллы с учетом весовых      коэф-в)</t>
  </si>
  <si>
    <t>Доля населенных пунктов муниципального района (городского округа), до которых время следования первых подразделений пожарных формирований не превышает 10 минут или 20 минут, от общего количества населенных пунктов*</t>
  </si>
  <si>
    <t xml:space="preserve"> 3 квартал 2020</t>
  </si>
  <si>
    <t>6,37% -        2 балла</t>
  </si>
  <si>
    <t>81,25% -      4 балла</t>
  </si>
  <si>
    <t>0,3% -          1 балл</t>
  </si>
  <si>
    <t>100,36% -    4 балла</t>
  </si>
  <si>
    <t>145,02% - 4 балла</t>
  </si>
  <si>
    <t>112.77% -     4 балла</t>
  </si>
  <si>
    <t>107,85% -     4 балла</t>
  </si>
  <si>
    <t>96,38% -    3 балла</t>
  </si>
  <si>
    <t xml:space="preserve"> 0,41%-                0 баллов</t>
  </si>
  <si>
    <t>38,59 % - 3 балла</t>
  </si>
  <si>
    <t>140 -             4 балла</t>
  </si>
  <si>
    <t>2%  -         0 баллов</t>
  </si>
  <si>
    <t>50% -         2 балла</t>
  </si>
  <si>
    <t>51,60%  -            1 балла</t>
  </si>
  <si>
    <t>31,10% -        0 баллов</t>
  </si>
  <si>
    <t>3 квартал 2020</t>
  </si>
  <si>
    <t xml:space="preserve"> 4 квартал 2020</t>
  </si>
  <si>
    <t>7,04 -        2 балла</t>
  </si>
  <si>
    <t>50% -    3 балла</t>
  </si>
  <si>
    <t>0,34% -    3 балла</t>
  </si>
  <si>
    <t>47  -            0 баллов</t>
  </si>
  <si>
    <t>118% -     4 балла</t>
  </si>
  <si>
    <t>121,68% -     4 балла</t>
  </si>
  <si>
    <t>23%   -                3 балла</t>
  </si>
  <si>
    <t>99,88% -      3 балла</t>
  </si>
  <si>
    <t>99,9% -      3 балла</t>
  </si>
  <si>
    <t>0,094% -             4 балла</t>
  </si>
  <si>
    <t>98,6% -       4 балла</t>
  </si>
  <si>
    <t>4 квартал 2020</t>
  </si>
  <si>
    <t>5,72% -        0 баллов</t>
  </si>
  <si>
    <t>101,29% -     4 балла</t>
  </si>
  <si>
    <t xml:space="preserve"> </t>
  </si>
  <si>
    <t>81% -      4 балла</t>
  </si>
  <si>
    <t>51,32% -    4 балла</t>
  </si>
  <si>
    <t>0,35% -      4 балла</t>
  </si>
  <si>
    <t xml:space="preserve"> 0,42%-                0 баллов</t>
  </si>
  <si>
    <t>37,62% -     4 балла</t>
  </si>
  <si>
    <t>74,5% -      4 балла</t>
  </si>
  <si>
    <t>232 -             4 балла</t>
  </si>
  <si>
    <t>1 квартал 2021</t>
  </si>
  <si>
    <t>127,46 -            4 балла</t>
  </si>
  <si>
    <t>8,14 -        2 балла</t>
  </si>
  <si>
    <t>92,1% -      4 балла</t>
  </si>
  <si>
    <t>Утратил силу.</t>
  </si>
  <si>
    <t>Качество прогнозов социально-экономического развития муниципальных районов и городского округа Ленинградской области на отчетный год</t>
  </si>
  <si>
    <t>95,01% -    3 балла</t>
  </si>
  <si>
    <t>4,38% -      2 балла</t>
  </si>
  <si>
    <t>23,53%  -            1 балл</t>
  </si>
  <si>
    <t>Эффективность работы по снижению размера задолженности за потребленную электроэнергию потребителей – муниципальных образований и учреждений, финансируемых за счет средств местного бюджета</t>
  </si>
  <si>
    <t>0,09% -             4 балла</t>
  </si>
  <si>
    <t>да -        0,7 балла</t>
  </si>
  <si>
    <t>Положительная динамика показателя «Доля выпускников муниципальных общеобразовательных организаций, освоивших образовательные программы основного общего образования, продолжающих освоение образовательных программ среднего общего образования в муниципальных общеобразовательных организациях или образовательных программ среднего профессионального образования в государственных профессиональных образовательных организациях или организациях высшего образования Ленинградской области»(далее показатель) в муниципальном районе (городском округе) Ленинградской области, при условии достижения значения показателя не меньше  среднего регионального значения</t>
  </si>
  <si>
    <t>83,75% -      4 балла</t>
  </si>
  <si>
    <t>85,43% -    3 балла</t>
  </si>
  <si>
    <t xml:space="preserve"> 7,76%-                0 баллов</t>
  </si>
  <si>
    <t>40,57% -     4 балла</t>
  </si>
  <si>
    <t xml:space="preserve"> 0,06%-                0 баллов</t>
  </si>
  <si>
    <t>77 -             4 балла</t>
  </si>
  <si>
    <t>20%  -         0 баллов</t>
  </si>
  <si>
    <t>Новый  показтель</t>
  </si>
  <si>
    <t xml:space="preserve">Новый                                    Не оценивался </t>
  </si>
  <si>
    <t xml:space="preserve">Новый                                          Не оценивался </t>
  </si>
  <si>
    <t xml:space="preserve">Доля населения, принявшего участие в выполнении нормативов Всероссийского физкультурно-спортивного комплекса «Готов к труду и обороне», от общей численности населения в муниципальном районе (городском округе) в возрасте от 6 лет и старше </t>
  </si>
  <si>
    <t xml:space="preserve"> 2 квартал 2021</t>
  </si>
  <si>
    <t>150.01 -            4 балла</t>
  </si>
  <si>
    <t>9,68 -        2 балла</t>
  </si>
  <si>
    <t>83,28% -      4 балла</t>
  </si>
  <si>
    <t>18,1% -    4 балла</t>
  </si>
  <si>
    <t>98,86% -    3 балла</t>
  </si>
  <si>
    <t>5  -                3 балла</t>
  </si>
  <si>
    <t>89,9% -      3 балла</t>
  </si>
  <si>
    <t>24%  -         0 баллов</t>
  </si>
  <si>
    <t>93,30% -      4 балла</t>
  </si>
  <si>
    <t>19,80%-                0 баллов</t>
  </si>
  <si>
    <t>41,06% -     4 балла</t>
  </si>
  <si>
    <t>0,39% -     0 баллов</t>
  </si>
  <si>
    <t>161 -             4 балла</t>
  </si>
  <si>
    <t xml:space="preserve"> - 56    -      3 балла</t>
  </si>
  <si>
    <t>39.2</t>
  </si>
  <si>
    <t>3 квартал 2021</t>
  </si>
  <si>
    <t>151.62 -            4 балла</t>
  </si>
  <si>
    <t>11,12 -        3 балла</t>
  </si>
  <si>
    <t>75% -       3 балла</t>
  </si>
  <si>
    <t>48,39%-                0 баллов</t>
  </si>
  <si>
    <t>0,68% -     0 баллов</t>
  </si>
  <si>
    <t>118 -             4 балла</t>
  </si>
  <si>
    <t>6%  -         0 баллов</t>
  </si>
  <si>
    <t xml:space="preserve"> 3 квартал 2021</t>
  </si>
  <si>
    <t>4 квартал 2021</t>
  </si>
  <si>
    <t>139,30 -            4 балла</t>
  </si>
  <si>
    <t>12,40 -        3 балла</t>
  </si>
  <si>
    <t>75,2% -       3 балла</t>
  </si>
  <si>
    <t>0,22% -      4 балла</t>
  </si>
  <si>
    <t>69,36%-                0 баллов</t>
  </si>
  <si>
    <t>0,89% -     0 баллов</t>
  </si>
  <si>
    <t>4,39% -      2 балла</t>
  </si>
  <si>
    <t>82,3% -      4 балла</t>
  </si>
  <si>
    <t>75 -             4 балла</t>
  </si>
  <si>
    <t>59%   -                3 балла</t>
  </si>
  <si>
    <t>67% -         2 балла</t>
  </si>
  <si>
    <t xml:space="preserve"> 4 квартал 2021</t>
  </si>
  <si>
    <t>166%  -         0 баллов</t>
  </si>
  <si>
    <t>65  -            1 балл</t>
  </si>
  <si>
    <t>47,43% 2  балла</t>
  </si>
  <si>
    <t>81,67%  4 балла</t>
  </si>
  <si>
    <t>83,75% 4 балла</t>
  </si>
  <si>
    <t>83,75%   4 балла</t>
  </si>
  <si>
    <t>99,75%  4 балла</t>
  </si>
  <si>
    <t>93,76%  4 балла</t>
  </si>
  <si>
    <t>51,32% 4 балла</t>
  </si>
  <si>
    <t>72,19% 4 балла</t>
  </si>
  <si>
    <t>32,85%4 балла</t>
  </si>
  <si>
    <t>32,85% 4 балла</t>
  </si>
  <si>
    <t>32,85%  4 балла</t>
  </si>
  <si>
    <t>130,76%         4 балла</t>
  </si>
  <si>
    <t>200,29% -        4 балла</t>
  </si>
  <si>
    <t>149,18% -        4 балла</t>
  </si>
  <si>
    <t>137,13% -      4 балла</t>
  </si>
  <si>
    <t>132,37% -        4 балла</t>
  </si>
  <si>
    <t>147,88% -       4 балла</t>
  </si>
  <si>
    <t>37,62%  4 балла</t>
  </si>
  <si>
    <t>38,94%   4 балла</t>
  </si>
  <si>
    <t>43,00% 4 балла</t>
  </si>
  <si>
    <t>42,12% 4 балла</t>
  </si>
  <si>
    <t>40,02%  4 балла</t>
  </si>
  <si>
    <t>23,53%  -              1 балл</t>
  </si>
  <si>
    <t>23,53%  -               1 балл</t>
  </si>
  <si>
    <t>23,53%  -              1 балла</t>
  </si>
  <si>
    <t>78,33% 3 балла</t>
  </si>
  <si>
    <t>78,33%  3 балла</t>
  </si>
  <si>
    <t>79,47% 2 балла</t>
  </si>
  <si>
    <t>91,47%   4 балла</t>
  </si>
  <si>
    <t>82,01%  3 балла</t>
  </si>
  <si>
    <t>79,25%  3 балла</t>
  </si>
  <si>
    <t>94,74%  3 балла</t>
  </si>
  <si>
    <t>Быстрых Н.А.                   Кравчук М.В.</t>
  </si>
  <si>
    <t>Погосян Т.Р.
Носков И.В.</t>
  </si>
  <si>
    <t>Быстрых Н.А.                
Пименов С.Н.
Федорова А.В.
 Кравчук М.В.</t>
  </si>
  <si>
    <t xml:space="preserve"> Кравчук М.В.</t>
  </si>
  <si>
    <t>Пименов С.Н.
 Кравчук М.В.</t>
  </si>
  <si>
    <t>1 квартал 2022</t>
  </si>
  <si>
    <t>168,95 -            4 балла</t>
  </si>
  <si>
    <t>Эффективность работы органов местного самоуправления по направлению обратной связи</t>
  </si>
  <si>
    <t xml:space="preserve"> 2 балла</t>
  </si>
  <si>
    <t>13,42 -        3 балла</t>
  </si>
  <si>
    <t>Новый показатель.</t>
  </si>
  <si>
    <t>84,17%   4 балла</t>
  </si>
  <si>
    <t>98,06%  4 балла</t>
  </si>
  <si>
    <t xml:space="preserve">Соблюдение требований к осуществлению контрольной деятельности в муниципальном районе (городском округе) в соответствии с Федеральным законом от 31 июля 2020 года № 248-ФЗ "О государственном контроле (надзоре) и муниципальном контроле в Российской Федерации" </t>
  </si>
  <si>
    <t>Эффективность работы по обеспечению земельными участками льготных категорий граждан при реализации областного закона от 17 июля 
2018 года № 75-оз "О бесплатном предоставлении гражданам, имеющим трех и более детей, земельных участков в собственность на территории Ленинградской области и о внесении изменений в областной закон "О бесплатном предоставлении отдельным категориям граждан земельных участков для индивидуального жилищного строительства на территории Ленинградской области"</t>
  </si>
  <si>
    <t>Не оценивался</t>
  </si>
  <si>
    <t>0 баллов</t>
  </si>
  <si>
    <t xml:space="preserve">Выполнение плановых значений показателей по имущественной поддержке субъектов малого и среднего предпринимательства: 1) увеличение количества объектов имущества в перечнях муниципально-го имущества в Ленинградской области, свободного от прав третьих лиц (за исключением права хозяйственного ведения, права оперативного управления, а также иму-щественных прав субъектов малого и среднего предпринимательства), для предоставления во владение и (или) пользование на долгосрочной основе субъектам малого и среднего предпринимательства ; 2) ежегодное увеличение доли предоставленных в пользование объектов имущества из перечня муниципального имущества в Ленинградской области,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по отношению к предыдущему отчетному периоду </t>
  </si>
  <si>
    <t>2 балла</t>
  </si>
  <si>
    <t>14,2% -    4 балла</t>
  </si>
  <si>
    <t>133,13% -      4 балла</t>
  </si>
  <si>
    <t>Наличие в муниципальной программе (подпрограмме) по поддержке (развитию) малого (или малого и среднего) предпринимательства специальных мер (мероприятий), предусматривающих финансирование из средств местного бюджета и кассовое исполнение в отчетном году по следующим направлениям:
а) поддержка плательщиков налога на профессиональный доход (индивидуальные предприни-матели и физические лица);
б) поддержка молодежного предприни-мательства (самозанятые граждане и индивидуальные предприниматели в возрасте до 35 лет);
в) поддержка муниципальных организаций инфраструктуры поддержки предпри-нимательства, направленная на обеспечение деятельности, развитие организаций;
г) поддержка социального предпринимательства</t>
  </si>
  <si>
    <t xml:space="preserve"> 1 балл</t>
  </si>
  <si>
    <t>Доля муниципальных контрактов, заключенных с субъектами малого предпринимательства, в совокупном годовом объеме закупок</t>
  </si>
  <si>
    <t xml:space="preserve"> 7,65%-                0 баллов</t>
  </si>
  <si>
    <t>Доля граждан, вовлеченных в добровольческую (волонтерскую) деятельность</t>
  </si>
  <si>
    <t>18,15% 4 балла</t>
  </si>
  <si>
    <t>43,32% 4 балла</t>
  </si>
  <si>
    <t xml:space="preserve"> 0,03%-                0 баллов</t>
  </si>
  <si>
    <t>101 -             4 балла</t>
  </si>
  <si>
    <t>да  -         0 баллов</t>
  </si>
  <si>
    <t>Наличие в муниципальном районе (городском округе) муниципальных объектов незавершенного строительства, зданий и сооружений, эксплуатация которых прекращена, которые могут представлять опасность для населения в связи со свободным (неограниченным) доступом на их территории</t>
  </si>
  <si>
    <t>Доля несовершеннолетних, которым вне муниципальных общеобразовательных организаций и муниципальных дошкольных образовательных организаций организованы дополнительные профилактические мероприятия (лекции, беседы, круглые столы, развивающие игры), направленные на предупреждение травматизма и гибели, от общего количества несовершеннолетних, обучающихся в муниципальных общеобразовательных организациях и муниципальных дошкольных образовательных организациях муниципального района (городского округа)</t>
  </si>
  <si>
    <t>Доля несовершеннолетних, получивших в общественных местах, расположенных на территории муниципального района (городского округа), травмы тяжелой степени тяжести, от общего количества несовершеннолетних, проживающих на территории муниципального района (городского округа)</t>
  </si>
  <si>
    <t>Будет оценен по итогу года.</t>
  </si>
  <si>
    <t>Полнота представленной информации о техническом состоянии многоквартирных домов, расположенных на территории муниципального района (городского округа)*</t>
  </si>
  <si>
    <t xml:space="preserve"> Работа администраций муниципальных образований по созданию советов многоквартирных домов</t>
  </si>
  <si>
    <t>82,98%  3 балла</t>
  </si>
  <si>
    <t>0%   -                4 балла</t>
  </si>
  <si>
    <t>65%  -         0 баллов</t>
  </si>
  <si>
    <t>0,1% -             4 балла</t>
  </si>
  <si>
    <t>Наличие муниципальной программы (подпрограммы) поддержки и развития социально ориентированных некоммерческих организаций</t>
  </si>
  <si>
    <t>142% -    4 балла</t>
  </si>
  <si>
    <t>107% -    4 балла</t>
  </si>
  <si>
    <t>104,9%     4 балла</t>
  </si>
  <si>
    <t>104,9% 4 балла</t>
  </si>
  <si>
    <t>Журишкин А.А.
Кравчук М.В.</t>
  </si>
  <si>
    <t xml:space="preserve">Павлов И.В.
Мясникова О.П.
</t>
  </si>
  <si>
    <t xml:space="preserve">Супренок А.А.
Селиверстова И.И.              Ермолаев И.М.
</t>
  </si>
  <si>
    <t xml:space="preserve">Гажа Е.Н.
Быстрых Н.А.                      Норкин В.А.
Кравчук М.В.
</t>
  </si>
  <si>
    <t xml:space="preserve">Гажа Е.Н.
Шпигунова М.А.
Норкин В.А.
Мясникова О.П.
</t>
  </si>
  <si>
    <t xml:space="preserve">Ильясова Е.В.
Шпигунова М.А. Норкин В.А.
Мясникова О.П.
</t>
  </si>
  <si>
    <t>Беляев А.И. Носков И.В.</t>
  </si>
  <si>
    <t xml:space="preserve">Аввакумов А.Н.
Коновалов Д.В. Носков И.В.
Абаренко Л.И.
</t>
  </si>
  <si>
    <t xml:space="preserve">Рудченко Н.А.
Орехова Л.И. Норкин В.А.
Носков И.В.
</t>
  </si>
  <si>
    <t xml:space="preserve">Рудченко Н.А.
 Норкин В.А.
</t>
  </si>
  <si>
    <t>Гажа Е.Н.
Орехова Л.И. Норкин В.А.
Носков И.В.</t>
  </si>
  <si>
    <t>Кандыба А.А. Ермолаев И.М.</t>
  </si>
  <si>
    <t>Пименов С.Н. Кравчук М.В.</t>
  </si>
  <si>
    <t>Титова М.Л. Куделя Н.Г.</t>
  </si>
  <si>
    <t xml:space="preserve">Павлов И.В. Мясникова О.П.
</t>
  </si>
  <si>
    <t xml:space="preserve">Коновалов Д.В. 
Абаренко Л.И.
</t>
  </si>
  <si>
    <t>Быстрых Н.А.        Кравчук М.В.</t>
  </si>
  <si>
    <t>Кравчук М.В.</t>
  </si>
  <si>
    <t xml:space="preserve">Супренок А.А.
Аввакумов А.Н.
Беляев А.И.
 Ермолаев И.М.
Носков И.В.
</t>
  </si>
  <si>
    <t>Супренок А.А Ермолаев И.М.</t>
  </si>
  <si>
    <t xml:space="preserve">Супренок А.А
Павлов И.В. 
Ермолаев И.М.
Мясникова О.П.
</t>
  </si>
  <si>
    <t xml:space="preserve">Орехова Л.И. Пименов С.Н.
Быстрых Н.А.
Титова М.Л.       
Павлов И.В. Носков И.В.
Кравчук М.В.
Куделя Н.Г.
Мясникова О.П.
</t>
  </si>
  <si>
    <t xml:space="preserve">Аввакумов А.Н.
Супренок А.А
 Носков И.В.
Ермолаев И.М.
</t>
  </si>
  <si>
    <t xml:space="preserve">Супренок А.А
Коновалов Д.В. 
Ермолаев И.М.
Абаренко Л.И.
</t>
  </si>
  <si>
    <t xml:space="preserve">Беляев А.И.
Супренок А.А. Носков И.В.
Ермолаев И.М.
</t>
  </si>
  <si>
    <t>Павлов И.В. Мясникова О.П.</t>
  </si>
  <si>
    <t>142,51% -      4 балла</t>
  </si>
  <si>
    <t>156,17% -      4 балла</t>
  </si>
  <si>
    <t>131,92% -      4 балла</t>
  </si>
  <si>
    <t>162,69% -      4 балла</t>
  </si>
  <si>
    <t>103,52% -      4 балла</t>
  </si>
  <si>
    <t>105,03% -      4 балла</t>
  </si>
  <si>
    <t>249,89% -      4 балла</t>
  </si>
  <si>
    <t>179,71% -      4 балла</t>
  </si>
  <si>
    <t>100,38% -      4 балла</t>
  </si>
  <si>
    <t>101,17% -      4 балла</t>
  </si>
  <si>
    <t>121,68% -      4 балла</t>
  </si>
  <si>
    <t>128,76% -        4 балла</t>
  </si>
  <si>
    <t>121,68% -        4 балла</t>
  </si>
  <si>
    <t>128,36% -        4 балла</t>
  </si>
  <si>
    <t>101,63% -       4 балла</t>
  </si>
  <si>
    <t>81,66% -            4 балла</t>
  </si>
  <si>
    <t>0% -         0 баллов</t>
  </si>
  <si>
    <t>30,51% -            0 баллов</t>
  </si>
  <si>
    <t>9,31% -         0 баллов</t>
  </si>
  <si>
    <t>44,2% -         0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</si>
</sst>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"/>
      <charset val="204"/>
    </font>
    <font>
      <b/>
      <sz val="16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5" borderId="0" xfId="0" applyFont="1" applyFill="1"/>
    <xf numFmtId="0" fontId="3" fillId="5" borderId="0" xfId="0" applyFont="1" applyFill="1"/>
    <xf numFmtId="0" fontId="3" fillId="2" borderId="0" xfId="0" applyFont="1" applyFill="1"/>
    <xf numFmtId="0" fontId="3" fillId="7" borderId="0" xfId="0" applyFont="1" applyFill="1"/>
    <xf numFmtId="0" fontId="3" fillId="6" borderId="0" xfId="0" applyFont="1" applyFill="1"/>
    <xf numFmtId="0" fontId="3" fillId="4" borderId="0" xfId="0" applyFont="1" applyFill="1"/>
    <xf numFmtId="0" fontId="3" fillId="3" borderId="0" xfId="0" applyFont="1" applyFill="1"/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1" fillId="5" borderId="0" xfId="0" applyFont="1" applyFill="1" applyAlignment="1"/>
    <xf numFmtId="0" fontId="1" fillId="0" borderId="0" xfId="0" applyFont="1" applyAlignment="1"/>
    <xf numFmtId="0" fontId="2" fillId="5" borderId="0" xfId="0" applyFont="1" applyFill="1" applyAlignment="1"/>
    <xf numFmtId="0" fontId="4" fillId="0" borderId="0" xfId="0" applyFont="1" applyAlignment="1"/>
    <xf numFmtId="0" fontId="5" fillId="0" borderId="0" xfId="0" applyFont="1"/>
    <xf numFmtId="0" fontId="3" fillId="5" borderId="0" xfId="0" applyFont="1" applyFill="1" applyAlignment="1">
      <alignment horizontal="right"/>
    </xf>
    <xf numFmtId="2" fontId="0" fillId="0" borderId="0" xfId="0" applyNumberFormat="1"/>
    <xf numFmtId="0" fontId="7" fillId="0" borderId="0" xfId="0" applyFont="1"/>
    <xf numFmtId="0" fontId="6" fillId="0" borderId="1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5" borderId="0" xfId="0" applyFont="1" applyFill="1"/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0" fillId="5" borderId="1" xfId="0" applyFill="1" applyBorder="1"/>
    <xf numFmtId="0" fontId="0" fillId="0" borderId="1" xfId="0" applyBorder="1"/>
    <xf numFmtId="2" fontId="0" fillId="0" borderId="1" xfId="0" applyNumberFormat="1" applyBorder="1"/>
    <xf numFmtId="0" fontId="0" fillId="8" borderId="0" xfId="0" applyFill="1"/>
    <xf numFmtId="2" fontId="0" fillId="8" borderId="0" xfId="0" applyNumberFormat="1" applyFill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9"/>
  <sheetViews>
    <sheetView tabSelected="1" view="pageBreakPreview" topLeftCell="A77" zoomScale="60" zoomScaleNormal="70" workbookViewId="0">
      <selection activeCell="R77" sqref="R77:S77"/>
    </sheetView>
  </sheetViews>
  <sheetFormatPr defaultRowHeight="15"/>
  <cols>
    <col min="1" max="1" width="9.5703125" customWidth="1"/>
    <col min="2" max="2" width="67.140625" customWidth="1"/>
    <col min="3" max="3" width="21.28515625" customWidth="1"/>
    <col min="4" max="4" width="12.85546875" hidden="1" customWidth="1"/>
    <col min="5" max="5" width="11.5703125" hidden="1" customWidth="1"/>
    <col min="6" max="6" width="12.42578125" hidden="1" customWidth="1"/>
    <col min="7" max="7" width="0.42578125" hidden="1" customWidth="1"/>
    <col min="8" max="8" width="11.7109375" hidden="1" customWidth="1"/>
    <col min="9" max="9" width="11.42578125" hidden="1" customWidth="1"/>
    <col min="10" max="10" width="12.85546875" customWidth="1"/>
    <col min="11" max="11" width="12.42578125" customWidth="1"/>
    <col min="12" max="12" width="12.85546875" customWidth="1"/>
    <col min="13" max="23" width="12.140625" customWidth="1"/>
    <col min="24" max="24" width="9.140625" style="34"/>
    <col min="28" max="28" width="9.140625" style="34"/>
    <col min="31" max="31" width="9.140625" style="34"/>
    <col min="34" max="34" width="9.140625" style="33"/>
    <col min="36" max="36" width="9.140625" style="44"/>
  </cols>
  <sheetData>
    <row r="1" spans="1:36" ht="18.75" customHeight="1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36" ht="19.5" customHeight="1">
      <c r="A2" s="76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</row>
    <row r="3" spans="1:36" ht="18.75">
      <c r="A3" s="89" t="s">
        <v>1</v>
      </c>
      <c r="B3" s="89" t="s">
        <v>2</v>
      </c>
      <c r="C3" s="89" t="s">
        <v>3</v>
      </c>
      <c r="D3" s="79" t="s">
        <v>76</v>
      </c>
      <c r="E3" s="79"/>
      <c r="F3" s="79" t="s">
        <v>125</v>
      </c>
      <c r="G3" s="79"/>
      <c r="H3" s="79" t="s">
        <v>142</v>
      </c>
      <c r="I3" s="79"/>
      <c r="J3" s="79" t="s">
        <v>165</v>
      </c>
      <c r="K3" s="79"/>
      <c r="L3" s="79" t="s">
        <v>189</v>
      </c>
      <c r="M3" s="79"/>
      <c r="N3" s="79" t="s">
        <v>205</v>
      </c>
      <c r="O3" s="79"/>
      <c r="P3" s="79" t="s">
        <v>214</v>
      </c>
      <c r="Q3" s="79"/>
      <c r="R3" s="79" t="s">
        <v>266</v>
      </c>
      <c r="S3" s="79"/>
      <c r="T3" s="47"/>
      <c r="U3" s="34"/>
      <c r="V3" s="34"/>
      <c r="X3"/>
      <c r="Z3" s="34"/>
      <c r="AB3"/>
      <c r="AC3" s="34"/>
      <c r="AE3"/>
      <c r="AF3" s="33"/>
      <c r="AH3"/>
    </row>
    <row r="4" spans="1:36" ht="83.25" customHeight="1">
      <c r="A4" s="89"/>
      <c r="B4" s="89"/>
      <c r="C4" s="89"/>
      <c r="D4" s="36" t="s">
        <v>121</v>
      </c>
      <c r="E4" s="36" t="s">
        <v>123</v>
      </c>
      <c r="F4" s="36" t="s">
        <v>121</v>
      </c>
      <c r="G4" s="36" t="s">
        <v>123</v>
      </c>
      <c r="H4" s="36" t="s">
        <v>121</v>
      </c>
      <c r="I4" s="36" t="s">
        <v>123</v>
      </c>
      <c r="J4" s="36" t="s">
        <v>121</v>
      </c>
      <c r="K4" s="36" t="s">
        <v>123</v>
      </c>
      <c r="L4" s="36" t="s">
        <v>121</v>
      </c>
      <c r="M4" s="36" t="s">
        <v>123</v>
      </c>
      <c r="N4" s="36" t="s">
        <v>121</v>
      </c>
      <c r="O4" s="36" t="s">
        <v>123</v>
      </c>
      <c r="P4" s="46" t="s">
        <v>121</v>
      </c>
      <c r="Q4" s="46" t="s">
        <v>123</v>
      </c>
      <c r="R4" s="48" t="s">
        <v>121</v>
      </c>
      <c r="S4" s="48" t="s">
        <v>123</v>
      </c>
      <c r="T4" s="59"/>
      <c r="U4" s="34"/>
      <c r="V4" s="34"/>
      <c r="X4"/>
      <c r="Z4" s="34"/>
      <c r="AB4"/>
      <c r="AC4" s="34"/>
      <c r="AE4"/>
      <c r="AF4" s="33"/>
      <c r="AH4"/>
    </row>
    <row r="5" spans="1:36" ht="25.5" customHeight="1">
      <c r="A5" s="80" t="s">
        <v>4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</row>
    <row r="6" spans="1:36" ht="51.75" customHeight="1">
      <c r="A6" s="28">
        <v>1</v>
      </c>
      <c r="B6" s="21" t="s">
        <v>5</v>
      </c>
      <c r="C6" s="21" t="s">
        <v>108</v>
      </c>
      <c r="D6" s="22" t="s">
        <v>28</v>
      </c>
      <c r="E6" s="29">
        <v>0.8</v>
      </c>
      <c r="F6" s="22" t="s">
        <v>28</v>
      </c>
      <c r="G6" s="29">
        <v>0.8</v>
      </c>
      <c r="H6" s="49" t="s">
        <v>28</v>
      </c>
      <c r="I6" s="50">
        <v>0.8</v>
      </c>
      <c r="J6" s="49" t="s">
        <v>28</v>
      </c>
      <c r="K6" s="50">
        <v>0.8</v>
      </c>
      <c r="L6" s="49" t="s">
        <v>28</v>
      </c>
      <c r="M6" s="50">
        <v>0.8</v>
      </c>
      <c r="N6" s="49" t="s">
        <v>28</v>
      </c>
      <c r="O6" s="50">
        <v>0.8</v>
      </c>
      <c r="P6" s="49" t="s">
        <v>28</v>
      </c>
      <c r="Q6" s="50">
        <v>0.8</v>
      </c>
      <c r="R6" s="49" t="s">
        <v>28</v>
      </c>
      <c r="S6" s="50">
        <v>0.6</v>
      </c>
      <c r="T6" s="50"/>
      <c r="U6" s="41"/>
      <c r="V6" s="41"/>
      <c r="W6" s="42"/>
      <c r="X6"/>
      <c r="Z6" s="34"/>
      <c r="AB6"/>
      <c r="AC6" s="34"/>
      <c r="AE6"/>
      <c r="AF6" s="33"/>
      <c r="AH6"/>
      <c r="AJ6" s="44">
        <f>SUM(O6:O12)*0.6</f>
        <v>2.25</v>
      </c>
    </row>
    <row r="7" spans="1:36" ht="122.25" customHeight="1">
      <c r="A7" s="28">
        <f>1+A6</f>
        <v>2</v>
      </c>
      <c r="B7" s="21" t="s">
        <v>6</v>
      </c>
      <c r="C7" s="21" t="s">
        <v>307</v>
      </c>
      <c r="D7" s="22" t="s">
        <v>28</v>
      </c>
      <c r="E7" s="29">
        <v>0.6</v>
      </c>
      <c r="F7" s="22" t="s">
        <v>28</v>
      </c>
      <c r="G7" s="29">
        <v>0.6</v>
      </c>
      <c r="H7" s="49" t="s">
        <v>28</v>
      </c>
      <c r="I7" s="50">
        <v>0.6</v>
      </c>
      <c r="J7" s="49" t="s">
        <v>28</v>
      </c>
      <c r="K7" s="50">
        <v>0.6</v>
      </c>
      <c r="L7" s="49" t="s">
        <v>28</v>
      </c>
      <c r="M7" s="50">
        <v>0.6</v>
      </c>
      <c r="N7" s="49" t="s">
        <v>28</v>
      </c>
      <c r="O7" s="50">
        <v>0.6</v>
      </c>
      <c r="P7" s="49" t="s">
        <v>28</v>
      </c>
      <c r="Q7" s="50">
        <v>0.6</v>
      </c>
      <c r="R7" s="49" t="s">
        <v>28</v>
      </c>
      <c r="S7" s="50">
        <v>0.6</v>
      </c>
      <c r="T7" s="50"/>
      <c r="U7" s="41"/>
      <c r="V7" s="41"/>
      <c r="W7" s="42"/>
      <c r="X7"/>
      <c r="Z7" s="34"/>
      <c r="AB7"/>
      <c r="AC7" s="34"/>
      <c r="AE7"/>
      <c r="AF7" s="33"/>
      <c r="AH7"/>
    </row>
    <row r="8" spans="1:36" ht="122.25" customHeight="1">
      <c r="A8" s="28">
        <f>A7+0.1</f>
        <v>2.1</v>
      </c>
      <c r="B8" s="21" t="s">
        <v>302</v>
      </c>
      <c r="C8" s="21" t="s">
        <v>308</v>
      </c>
      <c r="D8" s="22"/>
      <c r="E8" s="29"/>
      <c r="F8" s="22"/>
      <c r="G8" s="29"/>
      <c r="H8" s="71" t="s">
        <v>271</v>
      </c>
      <c r="I8" s="72"/>
      <c r="J8" s="72"/>
      <c r="K8" s="72"/>
      <c r="L8" s="72"/>
      <c r="M8" s="72"/>
      <c r="N8" s="72"/>
      <c r="O8" s="72"/>
      <c r="P8" s="72"/>
      <c r="Q8" s="73"/>
      <c r="R8" s="49" t="s">
        <v>28</v>
      </c>
      <c r="S8" s="50">
        <v>0.2</v>
      </c>
      <c r="T8" s="50"/>
      <c r="U8" s="41"/>
      <c r="V8" s="41"/>
      <c r="W8" s="42"/>
      <c r="X8"/>
      <c r="Z8" s="34"/>
      <c r="AB8"/>
      <c r="AC8" s="34"/>
      <c r="AE8"/>
      <c r="AF8" s="33"/>
      <c r="AH8"/>
    </row>
    <row r="9" spans="1:36" ht="79.5" customHeight="1">
      <c r="A9" s="28">
        <f>1+A7</f>
        <v>3</v>
      </c>
      <c r="B9" s="21" t="s">
        <v>7</v>
      </c>
      <c r="C9" s="21" t="s">
        <v>109</v>
      </c>
      <c r="D9" s="24" t="s">
        <v>77</v>
      </c>
      <c r="E9" s="30">
        <v>0.2</v>
      </c>
      <c r="F9" s="28" t="s">
        <v>27</v>
      </c>
      <c r="G9" s="28" t="s">
        <v>27</v>
      </c>
      <c r="H9" s="51" t="s">
        <v>229</v>
      </c>
      <c r="I9" s="51">
        <v>0.4</v>
      </c>
      <c r="J9" s="49" t="s">
        <v>166</v>
      </c>
      <c r="K9" s="50">
        <v>0.8</v>
      </c>
      <c r="L9" s="49" t="s">
        <v>190</v>
      </c>
      <c r="M9" s="50">
        <v>0.8</v>
      </c>
      <c r="N9" s="49" t="s">
        <v>206</v>
      </c>
      <c r="O9" s="50">
        <v>0.8</v>
      </c>
      <c r="P9" s="49" t="s">
        <v>215</v>
      </c>
      <c r="Q9" s="50">
        <v>0.8</v>
      </c>
      <c r="R9" s="49" t="s">
        <v>267</v>
      </c>
      <c r="S9" s="50">
        <v>0.6</v>
      </c>
      <c r="T9" s="50"/>
      <c r="U9" s="41" t="s">
        <v>157</v>
      </c>
      <c r="V9" s="41"/>
      <c r="W9" s="42">
        <v>18</v>
      </c>
      <c r="X9"/>
      <c r="Z9" s="34"/>
      <c r="AB9"/>
      <c r="AC9" s="34"/>
      <c r="AE9"/>
      <c r="AF9" s="33"/>
      <c r="AH9"/>
    </row>
    <row r="10" spans="1:36" ht="79.5" customHeight="1">
      <c r="A10" s="28">
        <f>A9+0.1</f>
        <v>3.1</v>
      </c>
      <c r="B10" s="21" t="s">
        <v>268</v>
      </c>
      <c r="C10" s="21" t="s">
        <v>309</v>
      </c>
      <c r="D10" s="24"/>
      <c r="E10" s="30"/>
      <c r="F10" s="28"/>
      <c r="G10" s="28"/>
      <c r="H10" s="71" t="s">
        <v>271</v>
      </c>
      <c r="I10" s="72"/>
      <c r="J10" s="72"/>
      <c r="K10" s="72"/>
      <c r="L10" s="72"/>
      <c r="M10" s="72"/>
      <c r="N10" s="72"/>
      <c r="O10" s="72"/>
      <c r="P10" s="72"/>
      <c r="Q10" s="73"/>
      <c r="R10" s="51" t="s">
        <v>269</v>
      </c>
      <c r="S10" s="51">
        <v>0.3</v>
      </c>
      <c r="T10" s="51"/>
      <c r="U10" s="41"/>
      <c r="V10" s="41"/>
      <c r="W10" s="42"/>
      <c r="X10"/>
      <c r="Z10" s="34"/>
      <c r="AB10"/>
      <c r="AC10" s="34"/>
      <c r="AE10"/>
      <c r="AF10" s="33"/>
      <c r="AH10"/>
    </row>
    <row r="11" spans="1:36" ht="85.5" customHeight="1">
      <c r="A11" s="28">
        <f>1+A9</f>
        <v>4</v>
      </c>
      <c r="B11" s="21" t="s">
        <v>8</v>
      </c>
      <c r="C11" s="21" t="s">
        <v>310</v>
      </c>
      <c r="D11" s="23" t="s">
        <v>78</v>
      </c>
      <c r="E11" s="23">
        <v>0.5</v>
      </c>
      <c r="F11" s="23" t="s">
        <v>126</v>
      </c>
      <c r="G11" s="23">
        <v>0.5</v>
      </c>
      <c r="H11" s="51" t="s">
        <v>143</v>
      </c>
      <c r="I11" s="51">
        <v>0.5</v>
      </c>
      <c r="J11" s="51" t="s">
        <v>167</v>
      </c>
      <c r="K11" s="51">
        <v>0.5</v>
      </c>
      <c r="L11" s="51" t="s">
        <v>191</v>
      </c>
      <c r="M11" s="51">
        <v>0.5</v>
      </c>
      <c r="N11" s="52" t="s">
        <v>207</v>
      </c>
      <c r="O11" s="52">
        <v>0.75</v>
      </c>
      <c r="P11" s="52" t="s">
        <v>216</v>
      </c>
      <c r="Q11" s="52">
        <v>0.75</v>
      </c>
      <c r="R11" s="52" t="s">
        <v>270</v>
      </c>
      <c r="S11" s="52">
        <v>0.6</v>
      </c>
      <c r="T11" s="52"/>
      <c r="U11" s="41"/>
      <c r="V11" s="41"/>
      <c r="W11" s="42"/>
      <c r="X11"/>
      <c r="Z11" s="34"/>
      <c r="AB11"/>
      <c r="AC11" s="34"/>
      <c r="AE11"/>
      <c r="AF11" s="33"/>
      <c r="AH11"/>
    </row>
    <row r="12" spans="1:36" ht="117" customHeight="1">
      <c r="A12" s="28">
        <f t="shared" ref="A12" si="0">1+A11</f>
        <v>5</v>
      </c>
      <c r="B12" s="21" t="s">
        <v>9</v>
      </c>
      <c r="C12" s="21" t="s">
        <v>311</v>
      </c>
      <c r="D12" s="26" t="s">
        <v>29</v>
      </c>
      <c r="E12" s="31">
        <v>0</v>
      </c>
      <c r="F12" s="26" t="s">
        <v>29</v>
      </c>
      <c r="G12" s="31">
        <v>0</v>
      </c>
      <c r="H12" s="53" t="s">
        <v>29</v>
      </c>
      <c r="I12" s="54">
        <v>0</v>
      </c>
      <c r="J12" s="49" t="s">
        <v>28</v>
      </c>
      <c r="K12" s="50">
        <v>0.8</v>
      </c>
      <c r="L12" s="49" t="s">
        <v>28</v>
      </c>
      <c r="M12" s="50">
        <v>0.8</v>
      </c>
      <c r="N12" s="49" t="s">
        <v>28</v>
      </c>
      <c r="O12" s="50">
        <v>0.8</v>
      </c>
      <c r="P12" s="49" t="s">
        <v>28</v>
      </c>
      <c r="Q12" s="50">
        <v>0.8</v>
      </c>
      <c r="R12" s="49" t="s">
        <v>28</v>
      </c>
      <c r="S12" s="50">
        <v>0.6</v>
      </c>
      <c r="T12" s="50">
        <f>SUM(S6:S12)*0.6</f>
        <v>2.1</v>
      </c>
      <c r="U12" s="41">
        <f>SUM(I6:I12)*0.6</f>
        <v>1.38</v>
      </c>
      <c r="V12" s="41">
        <f>SUM(Q6:Q12)*0.6</f>
        <v>2.25</v>
      </c>
      <c r="W12" s="42">
        <f>SUM(E6:E12)*0.6</f>
        <v>1.2599999999999998</v>
      </c>
      <c r="X12">
        <f>SUM(G6:G12)*0.6</f>
        <v>1.1399999999999999</v>
      </c>
      <c r="Y12" t="e">
        <f>SUM(#REF!)*0.6</f>
        <v>#REF!</v>
      </c>
      <c r="Z12" s="34">
        <f>SUM(I6:I12)*1</f>
        <v>2.2999999999999998</v>
      </c>
      <c r="AA12">
        <f>SUM(U6:U12)*0.6</f>
        <v>0.82799999999999996</v>
      </c>
      <c r="AB12"/>
      <c r="AC12" s="34">
        <v>12</v>
      </c>
      <c r="AE12"/>
      <c r="AF12" s="33">
        <f>SUM(K6:K12)*0.6</f>
        <v>2.1</v>
      </c>
      <c r="AG12" s="33">
        <f>SUM(L6:L12)*0.6</f>
        <v>0</v>
      </c>
      <c r="AH12" s="33">
        <f>SUM(M6:M12)*0.6</f>
        <v>2.1</v>
      </c>
    </row>
    <row r="13" spans="1:36" ht="24" customHeight="1">
      <c r="A13" s="78" t="s">
        <v>10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</row>
    <row r="14" spans="1:36" ht="100.5" customHeight="1">
      <c r="A14" s="28">
        <f>1+A12</f>
        <v>6</v>
      </c>
      <c r="B14" s="21" t="s">
        <v>39</v>
      </c>
      <c r="C14" s="21" t="s">
        <v>110</v>
      </c>
      <c r="D14" s="25" t="s">
        <v>79</v>
      </c>
      <c r="E14" s="25">
        <v>0.6</v>
      </c>
      <c r="F14" s="25" t="s">
        <v>79</v>
      </c>
      <c r="G14" s="25">
        <v>0.6</v>
      </c>
      <c r="H14" s="49" t="s">
        <v>158</v>
      </c>
      <c r="I14" s="50">
        <v>0.8</v>
      </c>
      <c r="J14" s="49" t="s">
        <v>158</v>
      </c>
      <c r="K14" s="50">
        <v>1</v>
      </c>
      <c r="L14" s="49" t="s">
        <v>192</v>
      </c>
      <c r="M14" s="50">
        <v>1</v>
      </c>
      <c r="N14" s="52" t="s">
        <v>208</v>
      </c>
      <c r="O14" s="52">
        <v>0.75</v>
      </c>
      <c r="P14" s="52" t="s">
        <v>217</v>
      </c>
      <c r="Q14" s="52">
        <v>0.75</v>
      </c>
      <c r="R14" s="52" t="s">
        <v>208</v>
      </c>
      <c r="S14" s="52">
        <v>0.6</v>
      </c>
      <c r="T14" s="52"/>
      <c r="U14" s="41"/>
      <c r="V14" s="41"/>
      <c r="W14" s="42"/>
      <c r="X14"/>
      <c r="Z14" s="34"/>
      <c r="AB14"/>
      <c r="AC14" s="34"/>
      <c r="AE14"/>
      <c r="AF14" s="33"/>
      <c r="AH14"/>
      <c r="AJ14" s="44">
        <f>SUM(O14:O17,O19:O24)</f>
        <v>2.4900000000000002</v>
      </c>
    </row>
    <row r="15" spans="1:36" ht="58.5" customHeight="1">
      <c r="A15" s="28">
        <f>1+A14</f>
        <v>7</v>
      </c>
      <c r="B15" s="21" t="s">
        <v>40</v>
      </c>
      <c r="C15" s="21" t="s">
        <v>110</v>
      </c>
      <c r="D15" s="26" t="s">
        <v>107</v>
      </c>
      <c r="E15" s="26">
        <v>0.14000000000000001</v>
      </c>
      <c r="F15" s="26" t="s">
        <v>107</v>
      </c>
      <c r="G15" s="26">
        <v>0.14000000000000001</v>
      </c>
      <c r="H15" s="53" t="s">
        <v>107</v>
      </c>
      <c r="I15" s="53">
        <v>0.14000000000000001</v>
      </c>
      <c r="J15" s="53" t="s">
        <v>176</v>
      </c>
      <c r="K15" s="53">
        <v>0.14000000000000001</v>
      </c>
      <c r="L15" s="53" t="s">
        <v>176</v>
      </c>
      <c r="M15" s="53">
        <v>0.14000000000000001</v>
      </c>
      <c r="N15" s="53" t="s">
        <v>176</v>
      </c>
      <c r="O15" s="53">
        <v>0.14000000000000001</v>
      </c>
      <c r="P15" s="53" t="s">
        <v>176</v>
      </c>
      <c r="Q15" s="53">
        <v>0.14000000000000001</v>
      </c>
      <c r="R15" s="53" t="s">
        <v>176</v>
      </c>
      <c r="S15" s="53">
        <v>7.0000000000000007E-2</v>
      </c>
      <c r="T15" s="53"/>
      <c r="U15" s="41"/>
      <c r="V15" s="41"/>
      <c r="W15" s="42"/>
      <c r="X15"/>
      <c r="Z15" s="34"/>
      <c r="AB15"/>
      <c r="AC15" s="34"/>
      <c r="AE15"/>
      <c r="AF15" s="33"/>
      <c r="AH15"/>
    </row>
    <row r="16" spans="1:36" ht="66" customHeight="1">
      <c r="A16" s="28">
        <f>1+A15</f>
        <v>8</v>
      </c>
      <c r="B16" s="21" t="s">
        <v>11</v>
      </c>
      <c r="C16" s="21" t="s">
        <v>110</v>
      </c>
      <c r="D16" s="25" t="s">
        <v>80</v>
      </c>
      <c r="E16" s="32">
        <v>0.45</v>
      </c>
      <c r="F16" s="22" t="s">
        <v>127</v>
      </c>
      <c r="G16" s="29">
        <v>0.6</v>
      </c>
      <c r="H16" s="49" t="s">
        <v>230</v>
      </c>
      <c r="I16" s="50">
        <v>0.6</v>
      </c>
      <c r="J16" s="49" t="s">
        <v>231</v>
      </c>
      <c r="K16" s="50">
        <v>0.6</v>
      </c>
      <c r="L16" s="49" t="s">
        <v>178</v>
      </c>
      <c r="M16" s="50">
        <v>0.6</v>
      </c>
      <c r="N16" s="49" t="s">
        <v>232</v>
      </c>
      <c r="O16" s="50">
        <v>0.6</v>
      </c>
      <c r="P16" s="49" t="s">
        <v>232</v>
      </c>
      <c r="Q16" s="50">
        <v>0.6</v>
      </c>
      <c r="R16" s="49" t="s">
        <v>272</v>
      </c>
      <c r="S16" s="50">
        <v>0.6</v>
      </c>
      <c r="T16" s="50"/>
      <c r="U16" s="41"/>
      <c r="V16" s="41"/>
      <c r="W16" s="42"/>
      <c r="X16"/>
      <c r="Z16" s="34"/>
      <c r="AB16"/>
      <c r="AC16" s="34"/>
      <c r="AE16"/>
      <c r="AF16" s="33"/>
      <c r="AH16"/>
    </row>
    <row r="17" spans="1:36" ht="63.75" customHeight="1">
      <c r="A17" s="28">
        <f t="shared" ref="A17:A18" si="1">1+A16</f>
        <v>9</v>
      </c>
      <c r="B17" s="21" t="s">
        <v>12</v>
      </c>
      <c r="C17" s="21" t="s">
        <v>110</v>
      </c>
      <c r="D17" s="22" t="s">
        <v>81</v>
      </c>
      <c r="E17" s="29">
        <v>0.4</v>
      </c>
      <c r="F17" s="22" t="s">
        <v>31</v>
      </c>
      <c r="G17" s="29">
        <v>0.4</v>
      </c>
      <c r="H17" s="49" t="s">
        <v>31</v>
      </c>
      <c r="I17" s="50">
        <v>0.4</v>
      </c>
      <c r="J17" s="49" t="s">
        <v>168</v>
      </c>
      <c r="K17" s="50">
        <v>0.4</v>
      </c>
      <c r="L17" s="49" t="s">
        <v>198</v>
      </c>
      <c r="M17" s="50">
        <v>0.4</v>
      </c>
      <c r="N17" s="49" t="s">
        <v>234</v>
      </c>
      <c r="O17" s="50">
        <v>0.4</v>
      </c>
      <c r="P17" s="49" t="s">
        <v>233</v>
      </c>
      <c r="Q17" s="50">
        <v>0.4</v>
      </c>
      <c r="R17" s="49" t="s">
        <v>273</v>
      </c>
      <c r="S17" s="50">
        <v>0.4</v>
      </c>
      <c r="T17" s="50"/>
      <c r="U17" s="41"/>
      <c r="V17" s="41"/>
      <c r="W17" s="42">
        <v>19.7</v>
      </c>
      <c r="X17"/>
      <c r="Z17" s="34"/>
      <c r="AB17"/>
      <c r="AC17" s="34"/>
      <c r="AE17"/>
      <c r="AF17" s="33"/>
      <c r="AH17"/>
    </row>
    <row r="18" spans="1:36" ht="122.25" customHeight="1">
      <c r="A18" s="28">
        <f t="shared" si="1"/>
        <v>10</v>
      </c>
      <c r="B18" s="21" t="s">
        <v>41</v>
      </c>
      <c r="C18" s="21"/>
      <c r="D18" s="22" t="s">
        <v>31</v>
      </c>
      <c r="E18" s="29">
        <v>0.2</v>
      </c>
      <c r="F18" s="22" t="s">
        <v>31</v>
      </c>
      <c r="G18" s="29">
        <v>0.2</v>
      </c>
      <c r="H18" s="49" t="s">
        <v>31</v>
      </c>
      <c r="I18" s="50">
        <v>0.2</v>
      </c>
      <c r="J18" s="69" t="s">
        <v>169</v>
      </c>
      <c r="K18" s="83"/>
      <c r="L18" s="83"/>
      <c r="M18" s="83"/>
      <c r="N18" s="83"/>
      <c r="O18" s="83"/>
      <c r="P18" s="83"/>
      <c r="Q18" s="83"/>
      <c r="R18" s="83"/>
      <c r="S18" s="70"/>
      <c r="T18" s="55"/>
      <c r="U18" s="41"/>
      <c r="V18" s="41"/>
      <c r="W18" s="42"/>
      <c r="X18"/>
      <c r="Z18" s="34"/>
      <c r="AB18"/>
      <c r="AC18" s="34"/>
      <c r="AE18"/>
      <c r="AF18" s="33"/>
      <c r="AH18"/>
    </row>
    <row r="19" spans="1:36" ht="162" customHeight="1">
      <c r="A19" s="28">
        <f>1+A18</f>
        <v>11</v>
      </c>
      <c r="B19" s="21" t="s">
        <v>42</v>
      </c>
      <c r="C19" s="21"/>
      <c r="D19" s="23" t="s">
        <v>82</v>
      </c>
      <c r="E19" s="23">
        <v>0.2</v>
      </c>
      <c r="F19" s="23" t="s">
        <v>82</v>
      </c>
      <c r="G19" s="23">
        <v>0.2</v>
      </c>
      <c r="H19" s="52" t="s">
        <v>144</v>
      </c>
      <c r="I19" s="56">
        <v>0.3</v>
      </c>
      <c r="J19" s="69" t="s">
        <v>169</v>
      </c>
      <c r="K19" s="83"/>
      <c r="L19" s="83"/>
      <c r="M19" s="83"/>
      <c r="N19" s="83"/>
      <c r="O19" s="83"/>
      <c r="P19" s="83"/>
      <c r="Q19" s="83"/>
      <c r="R19" s="83"/>
      <c r="S19" s="70"/>
      <c r="T19" s="64"/>
      <c r="U19" s="41"/>
      <c r="V19" s="41"/>
      <c r="W19" s="42"/>
      <c r="X19"/>
      <c r="Z19" s="34"/>
      <c r="AB19"/>
      <c r="AC19" s="34"/>
      <c r="AE19"/>
      <c r="AF19" s="33"/>
      <c r="AH19"/>
    </row>
    <row r="20" spans="1:36" ht="85.5" customHeight="1">
      <c r="A20" s="28">
        <f>1+A19</f>
        <v>12</v>
      </c>
      <c r="B20" s="21" t="s">
        <v>43</v>
      </c>
      <c r="C20" s="21" t="s">
        <v>312</v>
      </c>
      <c r="D20" s="22" t="s">
        <v>83</v>
      </c>
      <c r="E20" s="29">
        <v>0.4</v>
      </c>
      <c r="F20" s="22" t="s">
        <v>83</v>
      </c>
      <c r="G20" s="29">
        <v>0.4</v>
      </c>
      <c r="H20" s="49" t="s">
        <v>235</v>
      </c>
      <c r="I20" s="50">
        <v>0.4</v>
      </c>
      <c r="J20" s="49" t="s">
        <v>159</v>
      </c>
      <c r="K20" s="50">
        <v>0.4</v>
      </c>
      <c r="L20" s="49" t="s">
        <v>159</v>
      </c>
      <c r="M20" s="50">
        <v>0.4</v>
      </c>
      <c r="N20" s="49" t="s">
        <v>235</v>
      </c>
      <c r="O20" s="50">
        <v>0.4</v>
      </c>
      <c r="P20" s="49" t="s">
        <v>236</v>
      </c>
      <c r="Q20" s="50">
        <v>0.4</v>
      </c>
      <c r="R20" s="49" t="s">
        <v>236</v>
      </c>
      <c r="S20" s="50">
        <v>0.6</v>
      </c>
      <c r="T20" s="50"/>
      <c r="U20" s="41"/>
      <c r="V20" s="41"/>
      <c r="W20" s="42"/>
      <c r="X20"/>
      <c r="Z20" s="34"/>
      <c r="AB20"/>
      <c r="AC20" s="34"/>
      <c r="AE20"/>
      <c r="AF20" s="33"/>
      <c r="AH20"/>
    </row>
    <row r="21" spans="1:36" ht="101.25" customHeight="1">
      <c r="A21" s="28">
        <f>1+A20</f>
        <v>13</v>
      </c>
      <c r="B21" s="21" t="s">
        <v>44</v>
      </c>
      <c r="C21" s="21"/>
      <c r="D21" s="22" t="s">
        <v>99</v>
      </c>
      <c r="E21" s="29">
        <v>0.2</v>
      </c>
      <c r="F21" s="24" t="s">
        <v>128</v>
      </c>
      <c r="G21" s="24">
        <v>0.05</v>
      </c>
      <c r="H21" s="52" t="s">
        <v>145</v>
      </c>
      <c r="I21" s="56">
        <v>0.15</v>
      </c>
      <c r="J21" s="69" t="s">
        <v>169</v>
      </c>
      <c r="K21" s="83"/>
      <c r="L21" s="83"/>
      <c r="M21" s="83"/>
      <c r="N21" s="83"/>
      <c r="O21" s="83"/>
      <c r="P21" s="83"/>
      <c r="Q21" s="83"/>
      <c r="R21" s="83"/>
      <c r="S21" s="70"/>
      <c r="T21" s="64"/>
      <c r="U21" s="41"/>
      <c r="V21" s="41"/>
      <c r="W21" s="42"/>
      <c r="X21"/>
      <c r="Z21" s="34"/>
      <c r="AB21"/>
      <c r="AC21" s="34"/>
      <c r="AE21"/>
      <c r="AF21" s="33"/>
      <c r="AH21"/>
    </row>
    <row r="22" spans="1:36" ht="112.5" customHeight="1">
      <c r="A22" s="28">
        <f>A21+0.1</f>
        <v>13.1</v>
      </c>
      <c r="B22" s="21" t="s">
        <v>274</v>
      </c>
      <c r="C22" s="21" t="s">
        <v>313</v>
      </c>
      <c r="D22" s="22"/>
      <c r="E22" s="29"/>
      <c r="F22" s="24"/>
      <c r="G22" s="24"/>
      <c r="H22" s="71" t="s">
        <v>271</v>
      </c>
      <c r="I22" s="72"/>
      <c r="J22" s="72"/>
      <c r="K22" s="72"/>
      <c r="L22" s="72"/>
      <c r="M22" s="72"/>
      <c r="N22" s="72"/>
      <c r="O22" s="72"/>
      <c r="P22" s="72"/>
      <c r="Q22" s="73"/>
      <c r="R22" s="53" t="s">
        <v>277</v>
      </c>
      <c r="S22" s="53">
        <v>0</v>
      </c>
      <c r="T22" s="53"/>
      <c r="U22" s="41"/>
      <c r="V22" s="41"/>
      <c r="W22" s="42"/>
      <c r="X22"/>
      <c r="Z22" s="34"/>
      <c r="AB22"/>
      <c r="AC22" s="34"/>
      <c r="AE22"/>
      <c r="AF22" s="33"/>
      <c r="AH22"/>
    </row>
    <row r="23" spans="1:36" ht="210.75" customHeight="1">
      <c r="A23" s="28">
        <f>A22+0.1</f>
        <v>13.2</v>
      </c>
      <c r="B23" s="21" t="s">
        <v>275</v>
      </c>
      <c r="C23" s="21" t="s">
        <v>314</v>
      </c>
      <c r="D23" s="22"/>
      <c r="E23" s="29"/>
      <c r="F23" s="24"/>
      <c r="G23" s="24"/>
      <c r="H23" s="71" t="s">
        <v>271</v>
      </c>
      <c r="I23" s="72"/>
      <c r="J23" s="72"/>
      <c r="K23" s="72"/>
      <c r="L23" s="72"/>
      <c r="M23" s="72"/>
      <c r="N23" s="72"/>
      <c r="O23" s="72"/>
      <c r="P23" s="72"/>
      <c r="Q23" s="73"/>
      <c r="R23" s="81" t="s">
        <v>276</v>
      </c>
      <c r="S23" s="82"/>
      <c r="T23" s="64"/>
      <c r="U23" s="41"/>
      <c r="V23" s="41"/>
      <c r="W23" s="42"/>
      <c r="X23"/>
      <c r="Z23" s="34"/>
      <c r="AB23"/>
      <c r="AC23" s="34"/>
      <c r="AE23"/>
      <c r="AF23" s="33"/>
      <c r="AH23"/>
    </row>
    <row r="24" spans="1:36" ht="366" customHeight="1">
      <c r="A24" s="28">
        <f>1+A21</f>
        <v>14</v>
      </c>
      <c r="B24" s="21" t="s">
        <v>278</v>
      </c>
      <c r="C24" s="21" t="s">
        <v>111</v>
      </c>
      <c r="D24" s="22" t="s">
        <v>84</v>
      </c>
      <c r="E24" s="29">
        <v>0.2</v>
      </c>
      <c r="F24" s="22" t="s">
        <v>129</v>
      </c>
      <c r="G24" s="29">
        <v>0.2</v>
      </c>
      <c r="H24" s="67" t="s">
        <v>271</v>
      </c>
      <c r="I24" s="68"/>
      <c r="J24" s="49" t="s">
        <v>303</v>
      </c>
      <c r="K24" s="50">
        <v>0.2</v>
      </c>
      <c r="L24" s="49" t="s">
        <v>304</v>
      </c>
      <c r="M24" s="50">
        <v>0.2</v>
      </c>
      <c r="N24" s="49" t="s">
        <v>305</v>
      </c>
      <c r="O24" s="50">
        <v>0.2</v>
      </c>
      <c r="P24" s="49" t="s">
        <v>306</v>
      </c>
      <c r="Q24" s="50">
        <v>0.2</v>
      </c>
      <c r="R24" s="51" t="s">
        <v>279</v>
      </c>
      <c r="S24" s="51">
        <v>0.2</v>
      </c>
      <c r="T24" s="51">
        <f>SUM(S24,S22,S20,S17,S14:S16)</f>
        <v>2.4700000000000002</v>
      </c>
      <c r="U24" s="41">
        <f>SUM(I14:I24)</f>
        <v>2.9899999999999998</v>
      </c>
      <c r="V24" s="41">
        <f>SUM(Q14:Q24)</f>
        <v>2.4900000000000002</v>
      </c>
      <c r="W24" s="42"/>
      <c r="X24">
        <f>SUM(G14:G24)</f>
        <v>2.7899999999999996</v>
      </c>
      <c r="Y24">
        <f>SUM(E14:E24)</f>
        <v>2.79</v>
      </c>
      <c r="Z24" s="34" t="e">
        <f>SUM(#REF!,#REF!)</f>
        <v>#REF!</v>
      </c>
      <c r="AB24"/>
      <c r="AC24" s="34">
        <v>33.700000000000003</v>
      </c>
      <c r="AE24"/>
      <c r="AF24" s="33">
        <f>SUM(K14:K17,K19:K24)</f>
        <v>2.74</v>
      </c>
      <c r="AG24" s="33">
        <f t="shared" ref="AG24" si="2">SUM(L14:L17,L19:L24)</f>
        <v>0</v>
      </c>
      <c r="AH24" s="33">
        <f>SUM(M14:M17,M19:M24)</f>
        <v>2.74</v>
      </c>
    </row>
    <row r="25" spans="1:36" ht="24" customHeight="1">
      <c r="A25" s="78" t="s">
        <v>13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</row>
    <row r="26" spans="1:36" ht="60.75">
      <c r="A26" s="28">
        <f t="shared" ref="A26" si="3">1+A24</f>
        <v>15</v>
      </c>
      <c r="B26" s="21" t="s">
        <v>14</v>
      </c>
      <c r="C26" s="21" t="s">
        <v>25</v>
      </c>
      <c r="D26" s="49" t="s">
        <v>100</v>
      </c>
      <c r="E26" s="50">
        <v>0.2</v>
      </c>
      <c r="F26" s="49" t="s">
        <v>100</v>
      </c>
      <c r="G26" s="50">
        <v>0.2</v>
      </c>
      <c r="H26" s="49" t="s">
        <v>237</v>
      </c>
      <c r="I26" s="50">
        <v>0.2</v>
      </c>
      <c r="J26" s="49" t="s">
        <v>100</v>
      </c>
      <c r="K26" s="50">
        <v>0.2</v>
      </c>
      <c r="L26" s="49" t="s">
        <v>100</v>
      </c>
      <c r="M26" s="50">
        <v>0.2</v>
      </c>
      <c r="N26" s="49" t="s">
        <v>238</v>
      </c>
      <c r="O26" s="50">
        <v>0.2</v>
      </c>
      <c r="P26" s="49" t="s">
        <v>239</v>
      </c>
      <c r="Q26" s="50">
        <v>0.2</v>
      </c>
      <c r="R26" s="49" t="s">
        <v>239</v>
      </c>
      <c r="S26" s="50">
        <v>0.2</v>
      </c>
      <c r="T26" s="50"/>
      <c r="U26" s="41"/>
      <c r="V26" s="41"/>
      <c r="W26" s="42"/>
      <c r="X26"/>
      <c r="Z26" s="34"/>
      <c r="AB26"/>
      <c r="AC26" s="34"/>
      <c r="AE26"/>
      <c r="AF26" s="33"/>
      <c r="AH26"/>
      <c r="AJ26" s="44">
        <f>SUM(O26:O38)*1.6</f>
        <v>6.08</v>
      </c>
    </row>
    <row r="27" spans="1:36" ht="56.25">
      <c r="A27" s="28">
        <f>15.1+0</f>
        <v>15.1</v>
      </c>
      <c r="B27" s="21" t="s">
        <v>170</v>
      </c>
      <c r="C27" s="21" t="s">
        <v>25</v>
      </c>
      <c r="D27" s="88"/>
      <c r="E27" s="88"/>
      <c r="F27" s="88"/>
      <c r="G27" s="88"/>
      <c r="H27" s="88"/>
      <c r="I27" s="88"/>
      <c r="J27" s="87" t="s">
        <v>187</v>
      </c>
      <c r="K27" s="87"/>
      <c r="L27" s="49" t="s">
        <v>193</v>
      </c>
      <c r="M27" s="50">
        <v>0.2</v>
      </c>
      <c r="N27" s="49" t="s">
        <v>193</v>
      </c>
      <c r="O27" s="50">
        <v>0.2</v>
      </c>
      <c r="P27" s="49" t="s">
        <v>193</v>
      </c>
      <c r="Q27" s="50">
        <v>0.2</v>
      </c>
      <c r="R27" s="49" t="s">
        <v>280</v>
      </c>
      <c r="S27" s="50">
        <v>0.2</v>
      </c>
      <c r="T27" s="50"/>
      <c r="U27" s="41"/>
      <c r="V27" s="41"/>
      <c r="W27" s="42"/>
      <c r="X27"/>
      <c r="Z27" s="34"/>
      <c r="AB27"/>
      <c r="AC27" s="34"/>
      <c r="AE27"/>
      <c r="AF27" s="33"/>
      <c r="AH27"/>
    </row>
    <row r="28" spans="1:36" ht="51" customHeight="1">
      <c r="A28" s="28">
        <f>1+A26</f>
        <v>16</v>
      </c>
      <c r="B28" s="21" t="s">
        <v>45</v>
      </c>
      <c r="C28" s="21" t="s">
        <v>25</v>
      </c>
      <c r="D28" s="49" t="s">
        <v>28</v>
      </c>
      <c r="E28" s="50">
        <v>0.28000000000000003</v>
      </c>
      <c r="F28" s="49" t="s">
        <v>28</v>
      </c>
      <c r="G28" s="50">
        <v>0.28000000000000003</v>
      </c>
      <c r="H28" s="49" t="s">
        <v>28</v>
      </c>
      <c r="I28" s="50">
        <v>0.28000000000000003</v>
      </c>
      <c r="J28" s="49" t="s">
        <v>28</v>
      </c>
      <c r="K28" s="50">
        <v>0.28000000000000003</v>
      </c>
      <c r="L28" s="49" t="s">
        <v>28</v>
      </c>
      <c r="M28" s="50">
        <v>0.28000000000000003</v>
      </c>
      <c r="N28" s="49" t="s">
        <v>28</v>
      </c>
      <c r="O28" s="50">
        <v>0.28000000000000003</v>
      </c>
      <c r="P28" s="49" t="s">
        <v>28</v>
      </c>
      <c r="Q28" s="50">
        <v>0.28000000000000003</v>
      </c>
      <c r="R28" s="49" t="s">
        <v>28</v>
      </c>
      <c r="S28" s="50">
        <v>0.28000000000000003</v>
      </c>
      <c r="T28" s="50"/>
      <c r="U28" s="41"/>
      <c r="V28" s="41"/>
      <c r="W28" s="42"/>
      <c r="X28"/>
      <c r="Z28" s="34"/>
      <c r="AB28"/>
      <c r="AC28" s="34"/>
      <c r="AE28"/>
      <c r="AF28" s="33"/>
      <c r="AH28"/>
    </row>
    <row r="29" spans="1:36" ht="99.75" customHeight="1">
      <c r="A29" s="28">
        <f>1+A28</f>
        <v>17</v>
      </c>
      <c r="B29" s="21" t="s">
        <v>46</v>
      </c>
      <c r="C29" s="21" t="s">
        <v>112</v>
      </c>
      <c r="D29" s="53" t="s">
        <v>85</v>
      </c>
      <c r="E29" s="54">
        <v>0</v>
      </c>
      <c r="F29" s="49" t="s">
        <v>28</v>
      </c>
      <c r="G29" s="50">
        <v>0.32</v>
      </c>
      <c r="H29" s="49" t="s">
        <v>28</v>
      </c>
      <c r="I29" s="50">
        <v>0.32</v>
      </c>
      <c r="J29" s="49" t="s">
        <v>28</v>
      </c>
      <c r="K29" s="50">
        <v>0.32</v>
      </c>
      <c r="L29" s="49" t="s">
        <v>28</v>
      </c>
      <c r="M29" s="50">
        <v>0.32</v>
      </c>
      <c r="N29" s="49" t="s">
        <v>28</v>
      </c>
      <c r="O29" s="50">
        <v>0.32</v>
      </c>
      <c r="P29" s="49" t="s">
        <v>28</v>
      </c>
      <c r="Q29" s="50">
        <v>0.32</v>
      </c>
      <c r="R29" s="49" t="s">
        <v>28</v>
      </c>
      <c r="S29" s="50">
        <v>0.32</v>
      </c>
      <c r="T29" s="50"/>
      <c r="U29" s="41"/>
      <c r="V29" s="41"/>
      <c r="W29" s="42"/>
      <c r="X29"/>
      <c r="Z29" s="34"/>
      <c r="AB29"/>
      <c r="AC29" s="34"/>
      <c r="AE29"/>
      <c r="AF29" s="33"/>
      <c r="AH29"/>
    </row>
    <row r="30" spans="1:36" ht="81" customHeight="1">
      <c r="A30" s="28">
        <f>1+A29</f>
        <v>18</v>
      </c>
      <c r="B30" s="21" t="s">
        <v>47</v>
      </c>
      <c r="C30" s="21" t="s">
        <v>25</v>
      </c>
      <c r="D30" s="49" t="s">
        <v>28</v>
      </c>
      <c r="E30" s="50">
        <v>0.2</v>
      </c>
      <c r="F30" s="49" t="s">
        <v>28</v>
      </c>
      <c r="G30" s="50">
        <v>0.2</v>
      </c>
      <c r="H30" s="49" t="s">
        <v>28</v>
      </c>
      <c r="I30" s="50">
        <v>0.2</v>
      </c>
      <c r="J30" s="49" t="s">
        <v>28</v>
      </c>
      <c r="K30" s="50">
        <v>0.2</v>
      </c>
      <c r="L30" s="49" t="s">
        <v>28</v>
      </c>
      <c r="M30" s="50">
        <v>0.2</v>
      </c>
      <c r="N30" s="49" t="s">
        <v>28</v>
      </c>
      <c r="O30" s="50">
        <v>0.2</v>
      </c>
      <c r="P30" s="49" t="s">
        <v>28</v>
      </c>
      <c r="Q30" s="50">
        <v>0.2</v>
      </c>
      <c r="R30" s="49" t="s">
        <v>28</v>
      </c>
      <c r="S30" s="50">
        <v>0.2</v>
      </c>
      <c r="T30" s="50"/>
      <c r="U30" s="41"/>
      <c r="V30" s="41"/>
      <c r="W30" s="42"/>
      <c r="X30"/>
      <c r="Z30" s="34"/>
      <c r="AB30"/>
      <c r="AC30" s="34"/>
      <c r="AE30"/>
      <c r="AF30" s="33"/>
      <c r="AH30"/>
    </row>
    <row r="31" spans="1:36" ht="102.75" customHeight="1">
      <c r="A31" s="28">
        <f t="shared" ref="A31:A36" si="4">1+A30</f>
        <v>19</v>
      </c>
      <c r="B31" s="21" t="s">
        <v>48</v>
      </c>
      <c r="C31" s="21" t="s">
        <v>113</v>
      </c>
      <c r="D31" s="49" t="s">
        <v>86</v>
      </c>
      <c r="E31" s="50">
        <v>0.2</v>
      </c>
      <c r="F31" s="49" t="s">
        <v>130</v>
      </c>
      <c r="G31" s="50">
        <v>0.2</v>
      </c>
      <c r="H31" s="49" t="s">
        <v>240</v>
      </c>
      <c r="I31" s="50">
        <v>0.2</v>
      </c>
      <c r="J31" s="52" t="s">
        <v>171</v>
      </c>
      <c r="K31" s="56">
        <v>0.15</v>
      </c>
      <c r="L31" s="49" t="s">
        <v>241</v>
      </c>
      <c r="M31" s="50">
        <v>0.2</v>
      </c>
      <c r="N31" s="49" t="s">
        <v>242</v>
      </c>
      <c r="O31" s="50">
        <v>0.2</v>
      </c>
      <c r="P31" s="49" t="s">
        <v>243</v>
      </c>
      <c r="Q31" s="50">
        <v>0.2</v>
      </c>
      <c r="R31" s="49" t="s">
        <v>281</v>
      </c>
      <c r="S31" s="50">
        <v>0.2</v>
      </c>
      <c r="T31" s="50"/>
      <c r="U31" s="41"/>
      <c r="V31" s="41"/>
      <c r="W31" s="42"/>
      <c r="X31"/>
      <c r="Z31" s="34"/>
      <c r="AB31"/>
      <c r="AC31" s="34"/>
      <c r="AE31"/>
      <c r="AF31" s="33"/>
      <c r="AH31"/>
    </row>
    <row r="32" spans="1:36" ht="355.5" customHeight="1">
      <c r="A32" s="37" t="s">
        <v>49</v>
      </c>
      <c r="B32" s="21" t="s">
        <v>282</v>
      </c>
      <c r="C32" s="21" t="s">
        <v>315</v>
      </c>
      <c r="D32" s="49" t="s">
        <v>28</v>
      </c>
      <c r="E32" s="50">
        <v>0.2</v>
      </c>
      <c r="F32" s="49" t="s">
        <v>28</v>
      </c>
      <c r="G32" s="50">
        <v>0.2</v>
      </c>
      <c r="H32" s="67" t="s">
        <v>271</v>
      </c>
      <c r="I32" s="68"/>
      <c r="J32" s="49" t="s">
        <v>28</v>
      </c>
      <c r="K32" s="50">
        <v>0.2</v>
      </c>
      <c r="L32" s="49" t="s">
        <v>28</v>
      </c>
      <c r="M32" s="50">
        <v>0.2</v>
      </c>
      <c r="N32" s="49" t="s">
        <v>28</v>
      </c>
      <c r="O32" s="50">
        <v>0.2</v>
      </c>
      <c r="P32" s="49" t="s">
        <v>28</v>
      </c>
      <c r="Q32" s="50">
        <v>0.2</v>
      </c>
      <c r="R32" s="57" t="s">
        <v>283</v>
      </c>
      <c r="S32" s="57">
        <v>0.05</v>
      </c>
      <c r="T32" s="57"/>
      <c r="U32" s="41"/>
      <c r="V32" s="41"/>
      <c r="W32" s="42"/>
      <c r="X32"/>
      <c r="Z32" s="34"/>
      <c r="AB32"/>
      <c r="AC32" s="34"/>
      <c r="AE32"/>
      <c r="AF32" s="33"/>
      <c r="AH32"/>
    </row>
    <row r="33" spans="1:41" ht="121.5" customHeight="1">
      <c r="A33" s="37" t="s">
        <v>50</v>
      </c>
      <c r="B33" s="21" t="s">
        <v>51</v>
      </c>
      <c r="C33" s="21" t="s">
        <v>316</v>
      </c>
      <c r="D33" s="87" t="s">
        <v>119</v>
      </c>
      <c r="E33" s="87"/>
      <c r="F33" s="87"/>
      <c r="G33" s="87"/>
      <c r="H33" s="53" t="s">
        <v>146</v>
      </c>
      <c r="I33" s="54">
        <v>0</v>
      </c>
      <c r="J33" s="53" t="s">
        <v>146</v>
      </c>
      <c r="K33" s="54">
        <v>0</v>
      </c>
      <c r="L33" s="53" t="s">
        <v>146</v>
      </c>
      <c r="M33" s="54">
        <v>0</v>
      </c>
      <c r="N33" s="53" t="s">
        <v>146</v>
      </c>
      <c r="O33" s="54">
        <v>0</v>
      </c>
      <c r="P33" s="57" t="s">
        <v>228</v>
      </c>
      <c r="Q33" s="57">
        <v>0.05</v>
      </c>
      <c r="R33" s="57" t="s">
        <v>228</v>
      </c>
      <c r="S33" s="57">
        <v>0.05</v>
      </c>
      <c r="T33" s="57"/>
      <c r="U33" s="41"/>
      <c r="V33" s="41"/>
      <c r="W33" s="42"/>
      <c r="X33"/>
      <c r="Z33" s="34"/>
      <c r="AB33"/>
      <c r="AC33" s="34"/>
      <c r="AE33"/>
      <c r="AF33" s="33"/>
      <c r="AH33"/>
    </row>
    <row r="34" spans="1:41" ht="84" customHeight="1">
      <c r="A34" s="28">
        <f>1+A31</f>
        <v>20</v>
      </c>
      <c r="B34" s="21" t="s">
        <v>284</v>
      </c>
      <c r="C34" s="21" t="s">
        <v>262</v>
      </c>
      <c r="D34" s="49" t="s">
        <v>87</v>
      </c>
      <c r="E34" s="50">
        <v>0.6</v>
      </c>
      <c r="F34" s="49" t="s">
        <v>131</v>
      </c>
      <c r="G34" s="50">
        <v>0.6</v>
      </c>
      <c r="H34" s="49" t="s">
        <v>244</v>
      </c>
      <c r="I34" s="50">
        <v>0.6</v>
      </c>
      <c r="J34" s="52" t="s">
        <v>179</v>
      </c>
      <c r="K34" s="56">
        <v>0.45</v>
      </c>
      <c r="L34" s="49" t="s">
        <v>245</v>
      </c>
      <c r="M34" s="50">
        <v>0.6</v>
      </c>
      <c r="N34" s="49" t="s">
        <v>333</v>
      </c>
      <c r="O34" s="50">
        <v>0.6</v>
      </c>
      <c r="P34" s="49" t="s">
        <v>335</v>
      </c>
      <c r="Q34" s="50">
        <v>0.6</v>
      </c>
      <c r="R34" s="49" t="s">
        <v>339</v>
      </c>
      <c r="S34" s="50">
        <v>0.6</v>
      </c>
      <c r="T34" s="50"/>
      <c r="U34" s="41"/>
      <c r="V34" s="41"/>
      <c r="W34" s="42"/>
      <c r="X34"/>
      <c r="Z34" s="34"/>
      <c r="AB34"/>
      <c r="AC34" s="34"/>
      <c r="AE34"/>
      <c r="AF34" s="33"/>
      <c r="AH34"/>
    </row>
    <row r="35" spans="1:41" ht="69.75" customHeight="1">
      <c r="A35" s="28">
        <f>1+A34</f>
        <v>21</v>
      </c>
      <c r="B35" s="21" t="s">
        <v>15</v>
      </c>
      <c r="C35" s="21" t="s">
        <v>114</v>
      </c>
      <c r="D35" s="51" t="s">
        <v>106</v>
      </c>
      <c r="E35" s="51">
        <v>0.2</v>
      </c>
      <c r="F35" s="49" t="s">
        <v>132</v>
      </c>
      <c r="G35" s="49">
        <v>0.4</v>
      </c>
      <c r="H35" s="49" t="s">
        <v>147</v>
      </c>
      <c r="I35" s="49">
        <v>0.4</v>
      </c>
      <c r="J35" s="49" t="s">
        <v>346</v>
      </c>
      <c r="K35" s="49">
        <v>0.4</v>
      </c>
      <c r="L35" s="49" t="s">
        <v>344</v>
      </c>
      <c r="M35" s="49">
        <v>0.4</v>
      </c>
      <c r="N35" s="49" t="s">
        <v>334</v>
      </c>
      <c r="O35" s="49">
        <v>0.4</v>
      </c>
      <c r="P35" s="49" t="s">
        <v>336</v>
      </c>
      <c r="Q35" s="49">
        <v>0.4</v>
      </c>
      <c r="R35" s="49" t="s">
        <v>340</v>
      </c>
      <c r="S35" s="49">
        <v>0.4</v>
      </c>
      <c r="T35" s="49"/>
      <c r="U35" s="41"/>
      <c r="V35" s="41"/>
      <c r="W35" s="42"/>
      <c r="X35"/>
      <c r="Z35" s="34"/>
      <c r="AB35"/>
      <c r="AC35" s="34"/>
      <c r="AE35"/>
      <c r="AF35" s="33"/>
      <c r="AH35"/>
    </row>
    <row r="36" spans="1:41" ht="82.5" customHeight="1">
      <c r="A36" s="28">
        <f t="shared" si="4"/>
        <v>22</v>
      </c>
      <c r="B36" s="21" t="s">
        <v>16</v>
      </c>
      <c r="C36" s="21" t="s">
        <v>114</v>
      </c>
      <c r="D36" s="49" t="s">
        <v>88</v>
      </c>
      <c r="E36" s="49">
        <v>0.4</v>
      </c>
      <c r="F36" s="52" t="s">
        <v>133</v>
      </c>
      <c r="G36" s="56">
        <v>0.3</v>
      </c>
      <c r="H36" s="49" t="s">
        <v>156</v>
      </c>
      <c r="I36" s="49">
        <v>0.4</v>
      </c>
      <c r="J36" s="49" t="s">
        <v>347</v>
      </c>
      <c r="K36" s="49">
        <v>0.4</v>
      </c>
      <c r="L36" s="52" t="s">
        <v>194</v>
      </c>
      <c r="M36" s="56">
        <v>0.3</v>
      </c>
      <c r="N36" s="49" t="s">
        <v>342</v>
      </c>
      <c r="O36" s="49">
        <v>0.4</v>
      </c>
      <c r="P36" s="49" t="s">
        <v>337</v>
      </c>
      <c r="Q36" s="49">
        <v>0.4</v>
      </c>
      <c r="R36" s="49" t="s">
        <v>341</v>
      </c>
      <c r="S36" s="49">
        <v>0.4</v>
      </c>
      <c r="T36" s="49"/>
      <c r="U36" s="41"/>
      <c r="V36" s="41"/>
      <c r="W36" s="42"/>
      <c r="X36"/>
      <c r="Z36" s="34"/>
      <c r="AB36"/>
      <c r="AC36" s="34"/>
      <c r="AE36"/>
      <c r="AF36" s="33"/>
      <c r="AH36"/>
    </row>
    <row r="37" spans="1:41" ht="67.5" customHeight="1">
      <c r="A37" s="28">
        <f>1+A36</f>
        <v>23</v>
      </c>
      <c r="B37" s="21" t="s">
        <v>52</v>
      </c>
      <c r="C37" s="21" t="s">
        <v>114</v>
      </c>
      <c r="D37" s="49" t="s">
        <v>89</v>
      </c>
      <c r="E37" s="50">
        <v>0.6</v>
      </c>
      <c r="F37" s="49" t="s">
        <v>89</v>
      </c>
      <c r="G37" s="50">
        <v>0.6</v>
      </c>
      <c r="H37" s="49" t="s">
        <v>148</v>
      </c>
      <c r="I37" s="50">
        <v>0.6</v>
      </c>
      <c r="J37" s="49" t="s">
        <v>345</v>
      </c>
      <c r="K37" s="50">
        <v>0.6</v>
      </c>
      <c r="L37" s="49" t="s">
        <v>345</v>
      </c>
      <c r="M37" s="50">
        <v>0.6</v>
      </c>
      <c r="N37" s="49" t="s">
        <v>343</v>
      </c>
      <c r="O37" s="50">
        <v>0.6</v>
      </c>
      <c r="P37" s="49" t="s">
        <v>338</v>
      </c>
      <c r="Q37" s="50">
        <v>0.6</v>
      </c>
      <c r="R37" s="49" t="s">
        <v>338</v>
      </c>
      <c r="S37" s="50">
        <v>0.6</v>
      </c>
      <c r="T37" s="50"/>
      <c r="U37" s="41"/>
      <c r="V37" s="41"/>
      <c r="W37" s="42">
        <v>35</v>
      </c>
      <c r="X37"/>
      <c r="Z37" s="34"/>
      <c r="AB37"/>
      <c r="AC37" s="34"/>
      <c r="AE37"/>
      <c r="AF37" s="33"/>
      <c r="AH37"/>
    </row>
    <row r="38" spans="1:41" ht="144" customHeight="1">
      <c r="A38" s="28">
        <f>1+A37</f>
        <v>24</v>
      </c>
      <c r="B38" s="21" t="s">
        <v>53</v>
      </c>
      <c r="C38" s="21" t="s">
        <v>317</v>
      </c>
      <c r="D38" s="49" t="s">
        <v>28</v>
      </c>
      <c r="E38" s="50">
        <v>0.4</v>
      </c>
      <c r="F38" s="49" t="s">
        <v>28</v>
      </c>
      <c r="G38" s="50">
        <v>0.4</v>
      </c>
      <c r="H38" s="49" t="s">
        <v>28</v>
      </c>
      <c r="I38" s="50">
        <v>0.4</v>
      </c>
      <c r="J38" s="49" t="s">
        <v>28</v>
      </c>
      <c r="K38" s="50">
        <v>0.2</v>
      </c>
      <c r="L38" s="49" t="s">
        <v>28</v>
      </c>
      <c r="M38" s="50">
        <v>0.2</v>
      </c>
      <c r="N38" s="49" t="s">
        <v>28</v>
      </c>
      <c r="O38" s="50">
        <v>0.2</v>
      </c>
      <c r="P38" s="49" t="s">
        <v>28</v>
      </c>
      <c r="Q38" s="50">
        <v>0.2</v>
      </c>
      <c r="R38" s="49" t="s">
        <v>28</v>
      </c>
      <c r="S38" s="50">
        <v>0.2</v>
      </c>
      <c r="T38" s="50">
        <f>SUM(S26:S38)*1.6</f>
        <v>5.9200000000000008</v>
      </c>
      <c r="U38" s="41">
        <f>SUM(K26:K38)*1.6</f>
        <v>5.44</v>
      </c>
      <c r="V38" s="41">
        <f>SUM(Q26:Q38)*1.6</f>
        <v>6.16</v>
      </c>
      <c r="W38" s="43">
        <f>SUM(I26:I38,)*1.6</f>
        <v>5.76</v>
      </c>
      <c r="X38" s="19">
        <f>SUM(G26:G38,)*1.6</f>
        <v>5.92</v>
      </c>
      <c r="Y38" t="e">
        <f>SUM(#REF!,)*1.6</f>
        <v>#REF!</v>
      </c>
      <c r="Z38" s="34">
        <f>SUM(K26:K38)*1</f>
        <v>3.4</v>
      </c>
      <c r="AA38">
        <f>SUM(W29:W30,Y26:Y28,W35:W38,W31:W34)*1.5</f>
        <v>61.14</v>
      </c>
      <c r="AB38"/>
      <c r="AC38" s="34">
        <v>44</v>
      </c>
      <c r="AE38"/>
      <c r="AF38" s="33">
        <f>SUM(K37:K38,K36,K33:K34,K32,K31,K30,K29,K28,K26,K35)*1.6</f>
        <v>5.44</v>
      </c>
      <c r="AG38" s="33">
        <f>SUM(L37:L38,L36,L33:L34,L32,L31,L30,L29,L28,L26,L35)*1.6</f>
        <v>0</v>
      </c>
      <c r="AH38" s="33">
        <f>SUM(M37:M38,M36,M33:M34,M32,M31,M30,M29,M27:M28,M26,M35,AO43)*1.6</f>
        <v>6.240000000000002</v>
      </c>
    </row>
    <row r="39" spans="1:41" ht="22.5" customHeight="1">
      <c r="A39" s="78" t="s">
        <v>17</v>
      </c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</row>
    <row r="40" spans="1:41" ht="86.25" customHeight="1">
      <c r="A40" s="28">
        <f>1+A38</f>
        <v>25</v>
      </c>
      <c r="B40" s="21" t="s">
        <v>54</v>
      </c>
      <c r="C40" s="21" t="s">
        <v>263</v>
      </c>
      <c r="D40" s="49" t="s">
        <v>28</v>
      </c>
      <c r="E40" s="50">
        <v>0.4</v>
      </c>
      <c r="F40" s="49" t="s">
        <v>28</v>
      </c>
      <c r="G40" s="50">
        <v>0.4</v>
      </c>
      <c r="H40" s="49" t="s">
        <v>28</v>
      </c>
      <c r="I40" s="50">
        <v>0.4</v>
      </c>
      <c r="J40" s="49" t="s">
        <v>28</v>
      </c>
      <c r="K40" s="50">
        <v>0.32</v>
      </c>
      <c r="L40" s="49" t="s">
        <v>28</v>
      </c>
      <c r="M40" s="50">
        <v>0.32</v>
      </c>
      <c r="N40" s="49" t="s">
        <v>28</v>
      </c>
      <c r="O40" s="50">
        <v>0.32</v>
      </c>
      <c r="P40" s="49" t="s">
        <v>28</v>
      </c>
      <c r="Q40" s="50">
        <v>0.32</v>
      </c>
      <c r="R40" s="49" t="s">
        <v>28</v>
      </c>
      <c r="S40" s="50">
        <v>0.32</v>
      </c>
      <c r="T40" s="50"/>
      <c r="U40" s="41"/>
      <c r="V40" s="41"/>
      <c r="W40" s="42"/>
      <c r="X40"/>
      <c r="Z40" s="34"/>
      <c r="AB40"/>
      <c r="AC40" s="34"/>
      <c r="AE40"/>
      <c r="AF40" s="33"/>
      <c r="AH40"/>
      <c r="AJ40" s="45">
        <f>SUM(O40:O49)*1.2</f>
        <v>3.0720000000000001</v>
      </c>
    </row>
    <row r="41" spans="1:41" ht="79.5" customHeight="1">
      <c r="A41" s="28">
        <f>1+A40</f>
        <v>26</v>
      </c>
      <c r="B41" s="21" t="s">
        <v>55</v>
      </c>
      <c r="C41" s="21" t="s">
        <v>318</v>
      </c>
      <c r="D41" s="49" t="s">
        <v>90</v>
      </c>
      <c r="E41" s="50">
        <v>0.6</v>
      </c>
      <c r="F41" s="49" t="s">
        <v>90</v>
      </c>
      <c r="G41" s="50">
        <v>0.6</v>
      </c>
      <c r="H41" s="49" t="s">
        <v>160</v>
      </c>
      <c r="I41" s="50">
        <v>0.6</v>
      </c>
      <c r="J41" s="49" t="s">
        <v>160</v>
      </c>
      <c r="K41" s="50">
        <v>0.6</v>
      </c>
      <c r="L41" s="49" t="s">
        <v>160</v>
      </c>
      <c r="M41" s="50">
        <v>0.6</v>
      </c>
      <c r="N41" s="49" t="s">
        <v>160</v>
      </c>
      <c r="O41" s="50">
        <v>0.6</v>
      </c>
      <c r="P41" s="49" t="s">
        <v>218</v>
      </c>
      <c r="Q41" s="50">
        <v>0.6</v>
      </c>
      <c r="R41" s="49" t="s">
        <v>218</v>
      </c>
      <c r="S41" s="50">
        <v>0.6</v>
      </c>
      <c r="T41" s="50"/>
      <c r="U41" s="41"/>
      <c r="V41" s="41"/>
      <c r="W41" s="42"/>
      <c r="X41"/>
      <c r="Z41" s="34"/>
      <c r="AB41"/>
      <c r="AC41" s="34"/>
      <c r="AE41"/>
      <c r="AF41" s="33"/>
      <c r="AH41"/>
    </row>
    <row r="42" spans="1:41" ht="60.75">
      <c r="A42" s="28">
        <f t="shared" ref="A42:A43" si="5">1+A41</f>
        <v>27</v>
      </c>
      <c r="B42" s="21" t="s">
        <v>56</v>
      </c>
      <c r="C42" s="21" t="s">
        <v>264</v>
      </c>
      <c r="D42" s="53" t="s">
        <v>105</v>
      </c>
      <c r="E42" s="54">
        <v>0</v>
      </c>
      <c r="F42" s="53" t="s">
        <v>134</v>
      </c>
      <c r="G42" s="54">
        <v>0</v>
      </c>
      <c r="H42" s="53" t="s">
        <v>161</v>
      </c>
      <c r="I42" s="54">
        <v>0</v>
      </c>
      <c r="J42" s="53" t="s">
        <v>180</v>
      </c>
      <c r="K42" s="54">
        <v>0</v>
      </c>
      <c r="L42" s="53" t="s">
        <v>199</v>
      </c>
      <c r="M42" s="54">
        <v>0</v>
      </c>
      <c r="N42" s="53" t="s">
        <v>209</v>
      </c>
      <c r="O42" s="54">
        <v>0</v>
      </c>
      <c r="P42" s="53" t="s">
        <v>219</v>
      </c>
      <c r="Q42" s="54">
        <v>0</v>
      </c>
      <c r="R42" s="53" t="s">
        <v>285</v>
      </c>
      <c r="S42" s="54">
        <v>0</v>
      </c>
      <c r="T42" s="54"/>
      <c r="U42" s="41"/>
      <c r="V42" s="41"/>
      <c r="W42" s="42"/>
      <c r="X42"/>
      <c r="Z42" s="34"/>
      <c r="AB42"/>
      <c r="AC42" s="34"/>
      <c r="AE42"/>
      <c r="AF42" s="33"/>
      <c r="AH42"/>
    </row>
    <row r="43" spans="1:41" ht="54" customHeight="1">
      <c r="A43" s="28">
        <f t="shared" si="5"/>
        <v>28</v>
      </c>
      <c r="B43" s="21" t="s">
        <v>57</v>
      </c>
      <c r="C43" s="21" t="s">
        <v>265</v>
      </c>
      <c r="D43" s="49" t="s">
        <v>91</v>
      </c>
      <c r="E43" s="50">
        <v>0.6</v>
      </c>
      <c r="F43" s="49" t="s">
        <v>91</v>
      </c>
      <c r="G43" s="50">
        <v>0.6</v>
      </c>
      <c r="H43" s="49" t="s">
        <v>162</v>
      </c>
      <c r="I43" s="50">
        <v>0.6</v>
      </c>
      <c r="J43" s="49" t="s">
        <v>162</v>
      </c>
      <c r="K43" s="50">
        <v>0.6</v>
      </c>
      <c r="L43" s="49" t="s">
        <v>162</v>
      </c>
      <c r="M43" s="50">
        <v>0.6</v>
      </c>
      <c r="N43" s="49" t="s">
        <v>246</v>
      </c>
      <c r="O43" s="50">
        <v>0.6</v>
      </c>
      <c r="P43" s="49" t="s">
        <v>247</v>
      </c>
      <c r="Q43" s="50">
        <v>0.6</v>
      </c>
      <c r="R43" s="49" t="s">
        <v>247</v>
      </c>
      <c r="S43" s="50">
        <v>0.6</v>
      </c>
      <c r="T43" s="50"/>
      <c r="U43" s="41"/>
      <c r="V43" s="41"/>
      <c r="W43" s="42"/>
      <c r="X43"/>
      <c r="Z43" s="34"/>
      <c r="AB43"/>
      <c r="AC43" s="34"/>
      <c r="AE43"/>
      <c r="AF43" s="33"/>
      <c r="AH43"/>
      <c r="AO43">
        <v>0.2</v>
      </c>
    </row>
    <row r="44" spans="1:41" ht="54" customHeight="1">
      <c r="A44" s="28">
        <f>A43+0.1</f>
        <v>28.1</v>
      </c>
      <c r="B44" s="21" t="s">
        <v>286</v>
      </c>
      <c r="C44" s="21" t="s">
        <v>319</v>
      </c>
      <c r="D44" s="49"/>
      <c r="E44" s="50"/>
      <c r="F44" s="49"/>
      <c r="G44" s="50"/>
      <c r="H44" s="71" t="s">
        <v>271</v>
      </c>
      <c r="I44" s="72"/>
      <c r="J44" s="72"/>
      <c r="K44" s="72"/>
      <c r="L44" s="72"/>
      <c r="M44" s="72"/>
      <c r="N44" s="72"/>
      <c r="O44" s="72"/>
      <c r="P44" s="72"/>
      <c r="Q44" s="73"/>
      <c r="R44" s="49" t="s">
        <v>287</v>
      </c>
      <c r="S44" s="50">
        <v>0.2</v>
      </c>
      <c r="T44" s="50"/>
      <c r="U44" s="41"/>
      <c r="V44" s="41"/>
      <c r="W44" s="42"/>
      <c r="X44"/>
      <c r="Z44" s="34"/>
      <c r="AB44"/>
      <c r="AC44" s="34"/>
      <c r="AE44"/>
      <c r="AF44" s="33"/>
      <c r="AH44"/>
    </row>
    <row r="45" spans="1:41" ht="65.25" customHeight="1">
      <c r="A45" s="28">
        <f>1+A43</f>
        <v>29</v>
      </c>
      <c r="B45" s="21" t="s">
        <v>18</v>
      </c>
      <c r="C45" s="21" t="s">
        <v>265</v>
      </c>
      <c r="D45" s="52" t="s">
        <v>94</v>
      </c>
      <c r="E45" s="56">
        <v>0.3</v>
      </c>
      <c r="F45" s="52" t="s">
        <v>135</v>
      </c>
      <c r="G45" s="56">
        <v>0.3</v>
      </c>
      <c r="H45" s="49" t="s">
        <v>250</v>
      </c>
      <c r="I45" s="50">
        <v>0.4</v>
      </c>
      <c r="J45" s="49" t="s">
        <v>181</v>
      </c>
      <c r="K45" s="50">
        <v>0.4</v>
      </c>
      <c r="L45" s="49" t="s">
        <v>200</v>
      </c>
      <c r="M45" s="50">
        <v>0.4</v>
      </c>
      <c r="N45" s="49" t="s">
        <v>249</v>
      </c>
      <c r="O45" s="50">
        <v>0.4</v>
      </c>
      <c r="P45" s="49" t="s">
        <v>248</v>
      </c>
      <c r="Q45" s="50">
        <v>0.4</v>
      </c>
      <c r="R45" s="49" t="s">
        <v>288</v>
      </c>
      <c r="S45" s="50">
        <v>0.4</v>
      </c>
      <c r="T45" s="50"/>
      <c r="U45" s="41"/>
      <c r="V45" s="41"/>
      <c r="W45" s="42"/>
      <c r="X45"/>
      <c r="Z45" s="34"/>
      <c r="AB45"/>
      <c r="AC45" s="34"/>
      <c r="AE45"/>
      <c r="AF45" s="33"/>
      <c r="AH45"/>
    </row>
    <row r="46" spans="1:41" ht="105" customHeight="1">
      <c r="A46" s="37" t="s">
        <v>58</v>
      </c>
      <c r="B46" s="21" t="s">
        <v>188</v>
      </c>
      <c r="C46" s="21" t="s">
        <v>265</v>
      </c>
      <c r="D46" s="49" t="s">
        <v>93</v>
      </c>
      <c r="E46" s="49">
        <v>0.2</v>
      </c>
      <c r="F46" s="49" t="s">
        <v>93</v>
      </c>
      <c r="G46" s="49">
        <v>0.2</v>
      </c>
      <c r="H46" s="49" t="s">
        <v>93</v>
      </c>
      <c r="I46" s="49">
        <v>0.2</v>
      </c>
      <c r="J46" s="53" t="s">
        <v>182</v>
      </c>
      <c r="K46" s="54">
        <v>0</v>
      </c>
      <c r="L46" s="53" t="s">
        <v>201</v>
      </c>
      <c r="M46" s="54">
        <v>0</v>
      </c>
      <c r="N46" s="53" t="s">
        <v>210</v>
      </c>
      <c r="O46" s="54">
        <v>0</v>
      </c>
      <c r="P46" s="53" t="s">
        <v>220</v>
      </c>
      <c r="Q46" s="54">
        <v>0</v>
      </c>
      <c r="R46" s="53" t="s">
        <v>289</v>
      </c>
      <c r="S46" s="54">
        <v>0</v>
      </c>
      <c r="T46" s="54"/>
      <c r="U46" s="41"/>
      <c r="V46" s="41"/>
      <c r="W46" s="42"/>
      <c r="X46"/>
      <c r="Z46" s="34"/>
      <c r="AB46"/>
      <c r="AC46" s="34"/>
      <c r="AE46"/>
      <c r="AF46" s="33"/>
      <c r="AH46"/>
    </row>
    <row r="47" spans="1:41" ht="63.75" customHeight="1">
      <c r="A47" s="28">
        <f>1+A45</f>
        <v>30</v>
      </c>
      <c r="B47" s="21" t="s">
        <v>59</v>
      </c>
      <c r="C47" s="21" t="s">
        <v>320</v>
      </c>
      <c r="D47" s="51" t="s">
        <v>92</v>
      </c>
      <c r="E47" s="51">
        <v>0.3</v>
      </c>
      <c r="F47" s="51" t="s">
        <v>92</v>
      </c>
      <c r="G47" s="51">
        <v>0.3</v>
      </c>
      <c r="H47" s="51" t="s">
        <v>92</v>
      </c>
      <c r="I47" s="51">
        <v>0.3</v>
      </c>
      <c r="J47" s="51" t="s">
        <v>172</v>
      </c>
      <c r="K47" s="51">
        <v>0.24</v>
      </c>
      <c r="L47" s="51" t="s">
        <v>172</v>
      </c>
      <c r="M47" s="51">
        <v>0.24</v>
      </c>
      <c r="N47" s="51" t="s">
        <v>172</v>
      </c>
      <c r="O47" s="51">
        <v>0.24</v>
      </c>
      <c r="P47" s="51" t="s">
        <v>221</v>
      </c>
      <c r="Q47" s="51">
        <v>0.24</v>
      </c>
      <c r="R47" s="51" t="s">
        <v>221</v>
      </c>
      <c r="S47" s="51">
        <v>0.24</v>
      </c>
      <c r="T47" s="51"/>
      <c r="U47" s="41"/>
      <c r="V47" s="41"/>
      <c r="W47" s="42">
        <f>SUM(G40:G48)*1.2</f>
        <v>2.88</v>
      </c>
      <c r="X47">
        <f>SUM(E40:E48)*1.2</f>
        <v>2.88</v>
      </c>
      <c r="Y47" t="e">
        <f>SUM(#REF!)*1.2</f>
        <v>#REF!</v>
      </c>
      <c r="Z47" s="34">
        <f>SUM(I43:I48,I41,I40)*1</f>
        <v>2.5</v>
      </c>
      <c r="AA47">
        <f>SUM(W40:W47)*1.2</f>
        <v>3.456</v>
      </c>
      <c r="AB47"/>
      <c r="AC47" s="34"/>
      <c r="AE47"/>
      <c r="AF47" s="33"/>
      <c r="AH47"/>
    </row>
    <row r="48" spans="1:41" ht="198.75" customHeight="1">
      <c r="A48" s="28">
        <f>1+A47</f>
        <v>31</v>
      </c>
      <c r="B48" s="21" t="s">
        <v>60</v>
      </c>
      <c r="C48" s="21" t="s">
        <v>261</v>
      </c>
      <c r="D48" s="53" t="s">
        <v>104</v>
      </c>
      <c r="E48" s="54">
        <v>0</v>
      </c>
      <c r="F48" s="53" t="s">
        <v>104</v>
      </c>
      <c r="G48" s="54">
        <v>0</v>
      </c>
      <c r="H48" s="53" t="s">
        <v>104</v>
      </c>
      <c r="I48" s="54">
        <v>0</v>
      </c>
      <c r="J48" s="49" t="s">
        <v>28</v>
      </c>
      <c r="K48" s="50">
        <v>0.4</v>
      </c>
      <c r="L48" s="49" t="s">
        <v>28</v>
      </c>
      <c r="M48" s="50">
        <v>0.4</v>
      </c>
      <c r="N48" s="49" t="s">
        <v>28</v>
      </c>
      <c r="O48" s="50">
        <v>0.4</v>
      </c>
      <c r="P48" s="49" t="s">
        <v>28</v>
      </c>
      <c r="Q48" s="50">
        <v>0.4</v>
      </c>
      <c r="R48" s="49" t="s">
        <v>28</v>
      </c>
      <c r="S48" s="50">
        <v>0.4</v>
      </c>
      <c r="T48" s="50"/>
      <c r="U48" s="41">
        <f>SUM(I40:I48)*1.2</f>
        <v>3</v>
      </c>
      <c r="V48" s="41">
        <f>SUM(Q40:Q49)*1.2</f>
        <v>3.0720000000000001</v>
      </c>
      <c r="W48" s="42"/>
      <c r="X48">
        <v>26</v>
      </c>
      <c r="Z48" s="34"/>
      <c r="AB48"/>
      <c r="AC48" s="34">
        <v>26</v>
      </c>
      <c r="AE48"/>
      <c r="AF48" s="33">
        <f>SUM(K40:K49)*1.2</f>
        <v>3.3120000000000003</v>
      </c>
      <c r="AG48" s="33">
        <f t="shared" ref="AG48" si="6">SUM(L40:L49)*1.2</f>
        <v>0</v>
      </c>
      <c r="AH48" s="33">
        <f>SUM(M40:M49)*1.2</f>
        <v>3.3120000000000003</v>
      </c>
    </row>
    <row r="49" spans="1:36" ht="273" customHeight="1">
      <c r="A49" s="28">
        <v>31.1</v>
      </c>
      <c r="B49" s="21" t="s">
        <v>177</v>
      </c>
      <c r="C49" s="21" t="s">
        <v>261</v>
      </c>
      <c r="D49" s="87" t="s">
        <v>185</v>
      </c>
      <c r="E49" s="87"/>
      <c r="F49" s="87"/>
      <c r="G49" s="87"/>
      <c r="H49" s="87"/>
      <c r="I49" s="87"/>
      <c r="J49" s="49" t="s">
        <v>28</v>
      </c>
      <c r="K49" s="50">
        <v>0.2</v>
      </c>
      <c r="L49" s="49" t="s">
        <v>28</v>
      </c>
      <c r="M49" s="50">
        <v>0.2</v>
      </c>
      <c r="N49" s="53" t="s">
        <v>104</v>
      </c>
      <c r="O49" s="54">
        <v>0</v>
      </c>
      <c r="P49" s="53" t="s">
        <v>104</v>
      </c>
      <c r="Q49" s="54">
        <v>0</v>
      </c>
      <c r="R49" s="53" t="s">
        <v>104</v>
      </c>
      <c r="S49" s="54">
        <v>0</v>
      </c>
      <c r="T49" s="54">
        <f>SUM(S40:S49)*1.2</f>
        <v>3.3120000000000003</v>
      </c>
      <c r="U49" s="41"/>
      <c r="V49" s="41"/>
      <c r="W49" s="42"/>
      <c r="X49"/>
      <c r="Z49" s="34"/>
      <c r="AB49"/>
      <c r="AC49" s="34"/>
      <c r="AE49"/>
      <c r="AF49" s="33"/>
      <c r="AH49"/>
    </row>
    <row r="50" spans="1:36" ht="30.75" customHeight="1">
      <c r="A50" s="78" t="s">
        <v>19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</row>
    <row r="51" spans="1:36" ht="102.75" customHeight="1">
      <c r="A51" s="28">
        <f>1+A48</f>
        <v>32</v>
      </c>
      <c r="B51" s="21" t="s">
        <v>124</v>
      </c>
      <c r="C51" s="21" t="s">
        <v>115</v>
      </c>
      <c r="D51" s="25" t="s">
        <v>32</v>
      </c>
      <c r="E51" s="32">
        <v>0.9</v>
      </c>
      <c r="F51" s="25" t="s">
        <v>32</v>
      </c>
      <c r="G51" s="32">
        <v>0.9</v>
      </c>
      <c r="H51" s="52" t="s">
        <v>254</v>
      </c>
      <c r="I51" s="56">
        <v>0.9</v>
      </c>
      <c r="J51" s="52" t="s">
        <v>32</v>
      </c>
      <c r="K51" s="56">
        <v>0.9</v>
      </c>
      <c r="L51" s="52" t="s">
        <v>32</v>
      </c>
      <c r="M51" s="56">
        <v>0.9</v>
      </c>
      <c r="N51" s="52" t="s">
        <v>255</v>
      </c>
      <c r="O51" s="56">
        <v>0.9</v>
      </c>
      <c r="P51" s="52" t="s">
        <v>254</v>
      </c>
      <c r="Q51" s="56">
        <v>0.9</v>
      </c>
      <c r="R51" s="52" t="s">
        <v>254</v>
      </c>
      <c r="S51" s="56">
        <v>0.6</v>
      </c>
      <c r="T51" s="56"/>
      <c r="U51" s="41"/>
      <c r="V51" s="41"/>
      <c r="W51" s="42"/>
      <c r="X51"/>
      <c r="Z51" s="34"/>
      <c r="AB51"/>
      <c r="AC51" s="34"/>
      <c r="AE51"/>
      <c r="AF51" s="33"/>
      <c r="AH51"/>
      <c r="AJ51" s="44">
        <f>SUM(O51:O57)*0.4</f>
        <v>1.1800000000000002</v>
      </c>
    </row>
    <row r="52" spans="1:36" ht="64.5" customHeight="1">
      <c r="A52" s="28">
        <f>1+A51</f>
        <v>33</v>
      </c>
      <c r="B52" s="21" t="s">
        <v>20</v>
      </c>
      <c r="C52" s="21" t="s">
        <v>26</v>
      </c>
      <c r="D52" s="24" t="s">
        <v>95</v>
      </c>
      <c r="E52" s="24">
        <v>0.25</v>
      </c>
      <c r="F52" s="24" t="s">
        <v>95</v>
      </c>
      <c r="G52" s="24">
        <v>0.25</v>
      </c>
      <c r="H52" s="57" t="s">
        <v>253</v>
      </c>
      <c r="I52" s="57">
        <v>0.25</v>
      </c>
      <c r="J52" s="57" t="s">
        <v>252</v>
      </c>
      <c r="K52" s="57">
        <v>0.25</v>
      </c>
      <c r="L52" s="57" t="s">
        <v>251</v>
      </c>
      <c r="M52" s="57">
        <v>0.25</v>
      </c>
      <c r="N52" s="57" t="s">
        <v>173</v>
      </c>
      <c r="O52" s="57">
        <v>0.25</v>
      </c>
      <c r="P52" s="57" t="s">
        <v>173</v>
      </c>
      <c r="Q52" s="57">
        <v>0.25</v>
      </c>
      <c r="R52" s="57" t="s">
        <v>173</v>
      </c>
      <c r="S52" s="57">
        <v>0.15</v>
      </c>
      <c r="T52" s="57"/>
      <c r="U52" s="41"/>
      <c r="V52" s="41"/>
      <c r="W52" s="42"/>
      <c r="X52"/>
      <c r="Z52" s="34"/>
      <c r="AB52"/>
      <c r="AC52" s="34"/>
      <c r="AE52"/>
      <c r="AF52" s="33"/>
      <c r="AH52"/>
    </row>
    <row r="53" spans="1:36" ht="78" customHeight="1">
      <c r="A53" s="28">
        <f t="shared" ref="A53:A54" si="7">1+A52</f>
        <v>34</v>
      </c>
      <c r="B53" s="21" t="s">
        <v>61</v>
      </c>
      <c r="C53" s="21" t="s">
        <v>321</v>
      </c>
      <c r="D53" s="25" t="s">
        <v>96</v>
      </c>
      <c r="E53" s="32">
        <v>0.6</v>
      </c>
      <c r="F53" s="25" t="s">
        <v>96</v>
      </c>
      <c r="G53" s="32">
        <v>0.6</v>
      </c>
      <c r="H53" s="49" t="s">
        <v>163</v>
      </c>
      <c r="I53" s="49">
        <v>0.8</v>
      </c>
      <c r="J53" s="49" t="s">
        <v>163</v>
      </c>
      <c r="K53" s="49">
        <v>0.8</v>
      </c>
      <c r="L53" s="49" t="s">
        <v>163</v>
      </c>
      <c r="M53" s="49">
        <v>0.8</v>
      </c>
      <c r="N53" s="49" t="s">
        <v>163</v>
      </c>
      <c r="O53" s="49">
        <v>0.8</v>
      </c>
      <c r="P53" s="49" t="s">
        <v>222</v>
      </c>
      <c r="Q53" s="49">
        <v>0.8</v>
      </c>
      <c r="R53" s="49" t="s">
        <v>222</v>
      </c>
      <c r="S53" s="49">
        <v>0.8</v>
      </c>
      <c r="T53" s="49"/>
      <c r="U53" s="41"/>
      <c r="V53" s="41"/>
      <c r="W53" s="42"/>
      <c r="X53">
        <v>15</v>
      </c>
      <c r="Z53" s="34"/>
      <c r="AB53"/>
      <c r="AC53" s="34"/>
      <c r="AE53"/>
      <c r="AF53" s="33"/>
      <c r="AH53"/>
    </row>
    <row r="54" spans="1:36" ht="144.75" customHeight="1">
      <c r="A54" s="28">
        <f t="shared" si="7"/>
        <v>35</v>
      </c>
      <c r="B54" s="21" t="s">
        <v>62</v>
      </c>
      <c r="C54" s="21" t="s">
        <v>26</v>
      </c>
      <c r="D54" s="22" t="s">
        <v>93</v>
      </c>
      <c r="E54" s="22">
        <v>0.8</v>
      </c>
      <c r="F54" s="22" t="s">
        <v>93</v>
      </c>
      <c r="G54" s="22">
        <v>0.8</v>
      </c>
      <c r="H54" s="49" t="s">
        <v>93</v>
      </c>
      <c r="I54" s="49">
        <v>0.8</v>
      </c>
      <c r="J54" s="49" t="s">
        <v>93</v>
      </c>
      <c r="K54" s="49">
        <v>0.8</v>
      </c>
      <c r="L54" s="49" t="s">
        <v>93</v>
      </c>
      <c r="M54" s="49">
        <v>0.8</v>
      </c>
      <c r="N54" s="49" t="s">
        <v>93</v>
      </c>
      <c r="O54" s="49">
        <v>0.8</v>
      </c>
      <c r="P54" s="49" t="s">
        <v>93</v>
      </c>
      <c r="Q54" s="49">
        <v>0.8</v>
      </c>
      <c r="R54" s="49" t="s">
        <v>93</v>
      </c>
      <c r="S54" s="49">
        <v>0.6</v>
      </c>
      <c r="T54" s="49"/>
      <c r="U54" s="41"/>
      <c r="V54" s="41"/>
      <c r="W54" s="43">
        <f>SUM(G51:G57)*0.4</f>
        <v>1.1000000000000001</v>
      </c>
      <c r="X54" s="19">
        <f>SUM(E51:E57)*0.4</f>
        <v>1.1000000000000001</v>
      </c>
      <c r="Y54" s="19" t="e">
        <f>SUM(#REF!)*0.4</f>
        <v>#REF!</v>
      </c>
      <c r="Z54" s="35">
        <f>SUM(I51:I57)*1</f>
        <v>2.95</v>
      </c>
      <c r="AA54" s="19" t="e">
        <f>SUM(Y48:Y54)*0.5</f>
        <v>#REF!</v>
      </c>
      <c r="AB54"/>
      <c r="AC54" s="34"/>
      <c r="AE54"/>
      <c r="AF54" s="33"/>
      <c r="AH54"/>
    </row>
    <row r="55" spans="1:36" ht="144.75" customHeight="1">
      <c r="A55" s="28">
        <f>A54+0.1</f>
        <v>35.1</v>
      </c>
      <c r="B55" s="21" t="s">
        <v>63</v>
      </c>
      <c r="C55" s="21" t="s">
        <v>116</v>
      </c>
      <c r="D55" s="22" t="s">
        <v>101</v>
      </c>
      <c r="E55" s="22">
        <v>0.2</v>
      </c>
      <c r="F55" s="22" t="s">
        <v>136</v>
      </c>
      <c r="G55" s="22">
        <v>0.2</v>
      </c>
      <c r="H55" s="49" t="s">
        <v>164</v>
      </c>
      <c r="I55" s="49">
        <v>0.2</v>
      </c>
      <c r="J55" s="49" t="s">
        <v>183</v>
      </c>
      <c r="K55" s="49">
        <v>0.2</v>
      </c>
      <c r="L55" s="49" t="s">
        <v>202</v>
      </c>
      <c r="M55" s="49">
        <v>0.2</v>
      </c>
      <c r="N55" s="49" t="s">
        <v>211</v>
      </c>
      <c r="O55" s="49">
        <v>0.2</v>
      </c>
      <c r="P55" s="49" t="s">
        <v>223</v>
      </c>
      <c r="Q55" s="49">
        <v>0.2</v>
      </c>
      <c r="R55" s="49" t="s">
        <v>290</v>
      </c>
      <c r="S55" s="49">
        <v>0.2</v>
      </c>
      <c r="T55" s="49"/>
      <c r="U55" s="41"/>
      <c r="V55" s="41"/>
      <c r="W55" s="43"/>
      <c r="X55" s="19"/>
      <c r="Y55" s="19"/>
      <c r="Z55" s="35"/>
      <c r="AA55" s="19"/>
      <c r="AB55"/>
      <c r="AC55" s="34"/>
      <c r="AE55"/>
      <c r="AF55" s="33"/>
      <c r="AH55"/>
    </row>
    <row r="56" spans="1:36" ht="144.75" customHeight="1">
      <c r="A56" s="28">
        <f>A55+0.1</f>
        <v>35.200000000000003</v>
      </c>
      <c r="B56" s="21" t="s">
        <v>292</v>
      </c>
      <c r="C56" s="21" t="s">
        <v>322</v>
      </c>
      <c r="D56" s="22"/>
      <c r="E56" s="22"/>
      <c r="F56" s="22"/>
      <c r="G56" s="22"/>
      <c r="H56" s="71" t="s">
        <v>271</v>
      </c>
      <c r="I56" s="72"/>
      <c r="J56" s="72"/>
      <c r="K56" s="72"/>
      <c r="L56" s="72"/>
      <c r="M56" s="72"/>
      <c r="N56" s="72"/>
      <c r="O56" s="72"/>
      <c r="P56" s="72"/>
      <c r="Q56" s="73"/>
      <c r="R56" s="53" t="s">
        <v>291</v>
      </c>
      <c r="S56" s="54">
        <v>0</v>
      </c>
      <c r="T56" s="54"/>
      <c r="U56" s="41"/>
      <c r="V56" s="41"/>
      <c r="W56" s="43"/>
      <c r="X56" s="19"/>
      <c r="Y56" s="19"/>
      <c r="Z56" s="35"/>
      <c r="AA56" s="19"/>
      <c r="AB56"/>
      <c r="AC56" s="34"/>
      <c r="AE56"/>
      <c r="AF56" s="33"/>
      <c r="AH56"/>
    </row>
    <row r="57" spans="1:36" ht="214.5" customHeight="1">
      <c r="A57" s="28">
        <f>A56+0.1</f>
        <v>35.300000000000004</v>
      </c>
      <c r="B57" s="21" t="s">
        <v>293</v>
      </c>
      <c r="C57" s="21" t="s">
        <v>323</v>
      </c>
      <c r="D57" s="22"/>
      <c r="E57" s="22"/>
      <c r="F57" s="22"/>
      <c r="G57" s="22"/>
      <c r="H57" s="71" t="s">
        <v>271</v>
      </c>
      <c r="I57" s="72"/>
      <c r="J57" s="72"/>
      <c r="K57" s="72"/>
      <c r="L57" s="72"/>
      <c r="M57" s="72"/>
      <c r="N57" s="72"/>
      <c r="O57" s="72"/>
      <c r="P57" s="72"/>
      <c r="Q57" s="73"/>
      <c r="R57" s="49" t="s">
        <v>348</v>
      </c>
      <c r="S57" s="49">
        <v>0.4</v>
      </c>
      <c r="T57" s="49"/>
      <c r="U57" s="41"/>
      <c r="V57" s="41"/>
      <c r="W57" s="43"/>
      <c r="X57" s="19"/>
      <c r="Y57" s="19"/>
      <c r="Z57" s="35"/>
      <c r="AA57" s="19"/>
      <c r="AB57"/>
      <c r="AC57" s="34"/>
      <c r="AE57"/>
      <c r="AF57" s="33"/>
      <c r="AH57"/>
    </row>
    <row r="58" spans="1:36" ht="140.25" customHeight="1">
      <c r="A58" s="28">
        <f>A57+0.1</f>
        <v>35.400000000000006</v>
      </c>
      <c r="B58" s="21" t="s">
        <v>294</v>
      </c>
      <c r="C58" s="21" t="s">
        <v>324</v>
      </c>
      <c r="H58" s="71" t="s">
        <v>271</v>
      </c>
      <c r="I58" s="72"/>
      <c r="J58" s="72"/>
      <c r="K58" s="72"/>
      <c r="L58" s="72"/>
      <c r="M58" s="72"/>
      <c r="N58" s="72"/>
      <c r="O58" s="72"/>
      <c r="P58" s="72"/>
      <c r="Q58" s="73"/>
      <c r="R58" s="71" t="s">
        <v>295</v>
      </c>
      <c r="S58" s="72"/>
      <c r="T58" s="65">
        <f>SUM(S51:S57)*0.4</f>
        <v>1.1000000000000001</v>
      </c>
      <c r="U58" s="41">
        <f>SUM(I51:I57)*0.4</f>
        <v>1.1800000000000002</v>
      </c>
      <c r="V58" s="41">
        <f>SUM(Q51:Q57)*0.4</f>
        <v>1.1800000000000002</v>
      </c>
      <c r="W58" s="42"/>
      <c r="X58" s="19"/>
      <c r="Y58" s="19"/>
      <c r="Z58" s="35"/>
      <c r="AA58" s="19"/>
      <c r="AB58"/>
      <c r="AC58" s="34">
        <v>15</v>
      </c>
      <c r="AE58"/>
      <c r="AF58" s="33">
        <f>SUM(K51:K57)*0.4</f>
        <v>1.1800000000000002</v>
      </c>
      <c r="AG58" s="33">
        <f>SUM(L51:L57)*0.4</f>
        <v>0</v>
      </c>
      <c r="AH58" s="33">
        <f>SUM(M51:M57)*0.4</f>
        <v>1.1800000000000002</v>
      </c>
    </row>
    <row r="59" spans="1:36" ht="21.75" customHeight="1">
      <c r="A59" s="85" t="s">
        <v>21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</row>
    <row r="60" spans="1:36" ht="159.75" customHeight="1">
      <c r="A60" s="28">
        <v>36</v>
      </c>
      <c r="B60" s="21" t="s">
        <v>22</v>
      </c>
      <c r="C60" s="21" t="s">
        <v>325</v>
      </c>
      <c r="D60" s="49" t="s">
        <v>28</v>
      </c>
      <c r="E60" s="50">
        <v>0.6</v>
      </c>
      <c r="F60" s="49" t="s">
        <v>28</v>
      </c>
      <c r="G60" s="50">
        <v>0.6</v>
      </c>
      <c r="H60" s="49" t="s">
        <v>28</v>
      </c>
      <c r="I60" s="50">
        <v>0.6</v>
      </c>
      <c r="J60" s="49" t="s">
        <v>28</v>
      </c>
      <c r="K60" s="50">
        <v>0.6</v>
      </c>
      <c r="L60" s="49" t="s">
        <v>28</v>
      </c>
      <c r="M60" s="50">
        <v>0.6</v>
      </c>
      <c r="N60" s="49" t="s">
        <v>28</v>
      </c>
      <c r="O60" s="50">
        <v>0.6</v>
      </c>
      <c r="P60" s="49" t="s">
        <v>28</v>
      </c>
      <c r="Q60" s="50">
        <v>0.6</v>
      </c>
      <c r="R60" s="49" t="s">
        <v>28</v>
      </c>
      <c r="S60" s="50">
        <v>0.6</v>
      </c>
      <c r="T60" s="60"/>
      <c r="U60" s="34"/>
      <c r="V60" s="34"/>
      <c r="X60"/>
      <c r="Z60" s="34"/>
      <c r="AB60"/>
      <c r="AC60" s="34"/>
      <c r="AE60"/>
      <c r="AF60" s="33"/>
      <c r="AH60"/>
      <c r="AJ60" s="45">
        <f>SUM(O60:O68)*1.1</f>
        <v>3.2450000000000006</v>
      </c>
    </row>
    <row r="61" spans="1:36" ht="121.5" customHeight="1">
      <c r="A61" s="28">
        <f>1+A60</f>
        <v>37</v>
      </c>
      <c r="B61" s="21" t="s">
        <v>64</v>
      </c>
      <c r="C61" s="21" t="s">
        <v>326</v>
      </c>
      <c r="D61" s="49" t="s">
        <v>93</v>
      </c>
      <c r="E61" s="50">
        <v>1</v>
      </c>
      <c r="F61" s="49" t="s">
        <v>93</v>
      </c>
      <c r="G61" s="50">
        <v>1</v>
      </c>
      <c r="H61" s="49" t="s">
        <v>93</v>
      </c>
      <c r="I61" s="50">
        <v>1</v>
      </c>
      <c r="J61" s="49" t="s">
        <v>93</v>
      </c>
      <c r="K61" s="50">
        <v>0.8</v>
      </c>
      <c r="L61" s="49" t="s">
        <v>93</v>
      </c>
      <c r="M61" s="50">
        <v>0.8</v>
      </c>
      <c r="N61" s="49" t="s">
        <v>93</v>
      </c>
      <c r="O61" s="50">
        <v>0.8</v>
      </c>
      <c r="P61" s="49" t="s">
        <v>93</v>
      </c>
      <c r="Q61" s="50">
        <v>0.8</v>
      </c>
      <c r="R61" s="49" t="s">
        <v>93</v>
      </c>
      <c r="S61" s="50">
        <v>0.4</v>
      </c>
      <c r="T61" s="60"/>
      <c r="U61" s="34"/>
      <c r="V61" s="34"/>
      <c r="X61"/>
      <c r="Z61" s="34"/>
      <c r="AB61"/>
      <c r="AC61" s="34"/>
      <c r="AE61"/>
      <c r="AF61" s="33"/>
      <c r="AH61"/>
    </row>
    <row r="62" spans="1:36" ht="121.5" customHeight="1">
      <c r="A62" s="28">
        <f>A61+0.1</f>
        <v>37.1</v>
      </c>
      <c r="B62" s="21" t="s">
        <v>296</v>
      </c>
      <c r="C62" s="21" t="s">
        <v>326</v>
      </c>
      <c r="D62" s="49"/>
      <c r="E62" s="50"/>
      <c r="F62" s="49"/>
      <c r="G62" s="50"/>
      <c r="H62" s="71" t="s">
        <v>271</v>
      </c>
      <c r="I62" s="72"/>
      <c r="J62" s="72"/>
      <c r="K62" s="72"/>
      <c r="L62" s="72"/>
      <c r="M62" s="72"/>
      <c r="N62" s="72"/>
      <c r="O62" s="72"/>
      <c r="P62" s="72"/>
      <c r="Q62" s="73"/>
      <c r="R62" s="71" t="s">
        <v>295</v>
      </c>
      <c r="S62" s="72"/>
      <c r="T62" s="66"/>
      <c r="U62" s="34"/>
      <c r="V62" s="34"/>
      <c r="X62"/>
      <c r="Z62" s="34"/>
      <c r="AB62"/>
      <c r="AC62" s="34"/>
      <c r="AE62"/>
      <c r="AF62" s="33"/>
      <c r="AH62"/>
    </row>
    <row r="63" spans="1:36" ht="121.5" customHeight="1">
      <c r="A63" s="28">
        <f>A62+0.1</f>
        <v>37.200000000000003</v>
      </c>
      <c r="B63" s="21" t="s">
        <v>297</v>
      </c>
      <c r="C63" s="21" t="s">
        <v>326</v>
      </c>
      <c r="D63" s="49"/>
      <c r="E63" s="50"/>
      <c r="F63" s="49"/>
      <c r="G63" s="50"/>
      <c r="H63" s="71" t="s">
        <v>271</v>
      </c>
      <c r="I63" s="72"/>
      <c r="J63" s="72"/>
      <c r="K63" s="72"/>
      <c r="L63" s="72"/>
      <c r="M63" s="72"/>
      <c r="N63" s="72"/>
      <c r="O63" s="72"/>
      <c r="P63" s="72"/>
      <c r="Q63" s="73"/>
      <c r="R63" s="71" t="s">
        <v>295</v>
      </c>
      <c r="S63" s="72"/>
      <c r="T63" s="66"/>
      <c r="U63" s="34"/>
      <c r="V63" s="34"/>
      <c r="X63"/>
      <c r="Z63" s="34"/>
      <c r="AB63"/>
      <c r="AC63" s="34"/>
      <c r="AE63"/>
      <c r="AF63" s="33"/>
      <c r="AH63"/>
    </row>
    <row r="64" spans="1:36" ht="117" customHeight="1">
      <c r="A64" s="28">
        <f>1+A61</f>
        <v>38</v>
      </c>
      <c r="B64" s="21" t="s">
        <v>65</v>
      </c>
      <c r="C64" s="21" t="s">
        <v>326</v>
      </c>
      <c r="D64" s="51" t="s">
        <v>103</v>
      </c>
      <c r="E64" s="51">
        <v>0.5</v>
      </c>
      <c r="F64" s="51" t="s">
        <v>103</v>
      </c>
      <c r="G64" s="51">
        <v>0.5</v>
      </c>
      <c r="H64" s="51" t="s">
        <v>103</v>
      </c>
      <c r="I64" s="51">
        <v>0.5</v>
      </c>
      <c r="J64" s="51" t="s">
        <v>103</v>
      </c>
      <c r="K64" s="51">
        <v>0.4</v>
      </c>
      <c r="L64" s="52" t="s">
        <v>195</v>
      </c>
      <c r="M64" s="56">
        <v>0.6</v>
      </c>
      <c r="N64" s="52" t="s">
        <v>195</v>
      </c>
      <c r="O64" s="56">
        <v>0.6</v>
      </c>
      <c r="P64" s="52" t="s">
        <v>195</v>
      </c>
      <c r="Q64" s="56">
        <v>0.6</v>
      </c>
      <c r="R64" s="52" t="s">
        <v>195</v>
      </c>
      <c r="S64" s="56">
        <v>0.3</v>
      </c>
      <c r="T64" s="61"/>
      <c r="U64" s="34"/>
      <c r="V64" s="34"/>
      <c r="X64"/>
      <c r="Z64" s="34"/>
      <c r="AB64"/>
      <c r="AC64" s="34"/>
      <c r="AE64"/>
      <c r="AF64" s="33"/>
      <c r="AH64"/>
    </row>
    <row r="65" spans="1:36" ht="120.75" customHeight="1">
      <c r="A65" s="28">
        <f t="shared" ref="A65" si="8">1+A64</f>
        <v>39</v>
      </c>
      <c r="B65" s="21" t="s">
        <v>66</v>
      </c>
      <c r="C65" s="21" t="s">
        <v>327</v>
      </c>
      <c r="D65" s="49" t="s">
        <v>97</v>
      </c>
      <c r="E65" s="50">
        <v>0.4</v>
      </c>
      <c r="F65" s="49" t="s">
        <v>97</v>
      </c>
      <c r="G65" s="50">
        <v>0.4</v>
      </c>
      <c r="H65" s="49" t="s">
        <v>257</v>
      </c>
      <c r="I65" s="50">
        <v>0.4</v>
      </c>
      <c r="J65" s="49" t="s">
        <v>97</v>
      </c>
      <c r="K65" s="50">
        <v>0.4</v>
      </c>
      <c r="L65" s="52" t="s">
        <v>196</v>
      </c>
      <c r="M65" s="52">
        <v>0.3</v>
      </c>
      <c r="N65" s="51" t="s">
        <v>256</v>
      </c>
      <c r="O65" s="51">
        <v>0.2</v>
      </c>
      <c r="P65" s="52" t="s">
        <v>258</v>
      </c>
      <c r="Q65" s="52">
        <v>0.3</v>
      </c>
      <c r="R65" s="52" t="s">
        <v>298</v>
      </c>
      <c r="S65" s="52">
        <v>0.3</v>
      </c>
      <c r="T65" s="62"/>
      <c r="U65" s="34"/>
      <c r="V65" s="34"/>
      <c r="X65"/>
      <c r="Z65" s="34"/>
      <c r="AB65"/>
      <c r="AC65" s="34"/>
      <c r="AE65"/>
      <c r="AF65" s="33"/>
      <c r="AH65"/>
    </row>
    <row r="66" spans="1:36" ht="101.25" customHeight="1">
      <c r="A66" s="28" t="s">
        <v>67</v>
      </c>
      <c r="B66" s="21" t="s">
        <v>68</v>
      </c>
      <c r="C66" s="21" t="s">
        <v>326</v>
      </c>
      <c r="D66" s="69" t="s">
        <v>120</v>
      </c>
      <c r="E66" s="70"/>
      <c r="F66" s="53" t="s">
        <v>137</v>
      </c>
      <c r="G66" s="54">
        <v>0</v>
      </c>
      <c r="H66" s="52" t="s">
        <v>149</v>
      </c>
      <c r="I66" s="56">
        <v>0.3</v>
      </c>
      <c r="J66" s="53" t="s">
        <v>184</v>
      </c>
      <c r="K66" s="54">
        <v>0</v>
      </c>
      <c r="L66" s="53" t="s">
        <v>197</v>
      </c>
      <c r="M66" s="54">
        <v>0</v>
      </c>
      <c r="N66" s="53" t="s">
        <v>212</v>
      </c>
      <c r="O66" s="54">
        <v>0</v>
      </c>
      <c r="P66" s="52" t="s">
        <v>224</v>
      </c>
      <c r="Q66" s="56">
        <v>0.3</v>
      </c>
      <c r="R66" s="49" t="s">
        <v>299</v>
      </c>
      <c r="S66" s="50">
        <v>0.4</v>
      </c>
      <c r="T66" s="60"/>
      <c r="U66" s="34"/>
      <c r="V66" s="34"/>
      <c r="X66">
        <v>17</v>
      </c>
      <c r="Z66" s="34"/>
      <c r="AB66"/>
      <c r="AC66" s="34"/>
      <c r="AE66"/>
      <c r="AF66" s="33"/>
      <c r="AH66"/>
    </row>
    <row r="67" spans="1:36" ht="174" customHeight="1">
      <c r="A67" s="28" t="s">
        <v>204</v>
      </c>
      <c r="B67" s="21" t="s">
        <v>174</v>
      </c>
      <c r="C67" s="21" t="s">
        <v>328</v>
      </c>
      <c r="D67" s="69"/>
      <c r="E67" s="83"/>
      <c r="F67" s="83"/>
      <c r="G67" s="83"/>
      <c r="H67" s="83"/>
      <c r="I67" s="70"/>
      <c r="J67" s="87" t="s">
        <v>186</v>
      </c>
      <c r="K67" s="87"/>
      <c r="L67" s="52" t="s">
        <v>203</v>
      </c>
      <c r="M67" s="52">
        <v>0.3</v>
      </c>
      <c r="N67" s="52" t="s">
        <v>203</v>
      </c>
      <c r="O67" s="52">
        <v>0.3</v>
      </c>
      <c r="P67" s="53" t="s">
        <v>227</v>
      </c>
      <c r="Q67" s="54">
        <v>0</v>
      </c>
      <c r="R67" s="53" t="s">
        <v>300</v>
      </c>
      <c r="S67" s="54">
        <v>0</v>
      </c>
      <c r="T67" s="63"/>
      <c r="U67" s="34"/>
      <c r="V67" s="34"/>
      <c r="X67"/>
      <c r="Z67" s="34"/>
      <c r="AB67"/>
      <c r="AC67" s="34"/>
      <c r="AE67"/>
      <c r="AF67" s="33"/>
      <c r="AH67"/>
    </row>
    <row r="68" spans="1:36" ht="101.25" customHeight="1">
      <c r="A68" s="28">
        <f>1+A65</f>
        <v>40</v>
      </c>
      <c r="B68" s="21" t="s">
        <v>69</v>
      </c>
      <c r="C68" s="21" t="s">
        <v>329</v>
      </c>
      <c r="D68" s="52" t="s">
        <v>150</v>
      </c>
      <c r="E68" s="52">
        <v>0.45</v>
      </c>
      <c r="F68" s="58" t="s">
        <v>27</v>
      </c>
      <c r="G68" s="58" t="s">
        <v>27</v>
      </c>
      <c r="H68" s="52" t="s">
        <v>151</v>
      </c>
      <c r="I68" s="52">
        <v>0.45</v>
      </c>
      <c r="J68" s="52" t="s">
        <v>151</v>
      </c>
      <c r="K68" s="52">
        <v>0.45</v>
      </c>
      <c r="L68" s="52" t="s">
        <v>151</v>
      </c>
      <c r="M68" s="52">
        <v>0.45</v>
      </c>
      <c r="N68" s="52" t="s">
        <v>151</v>
      </c>
      <c r="O68" s="52">
        <v>0.45</v>
      </c>
      <c r="P68" s="52" t="s">
        <v>151</v>
      </c>
      <c r="Q68" s="52">
        <v>0.45</v>
      </c>
      <c r="R68" s="52" t="s">
        <v>151</v>
      </c>
      <c r="S68" s="52">
        <v>0.45</v>
      </c>
      <c r="T68" s="62">
        <f>SUM(S64:S68,S60:S61)*1.1</f>
        <v>2.6949999999999998</v>
      </c>
      <c r="U68" s="34">
        <f>SUM(I60:I68)*1.1</f>
        <v>3.5750000000000002</v>
      </c>
      <c r="V68" s="34">
        <f>SUM(Q60:Q68)*1.1</f>
        <v>3.355</v>
      </c>
      <c r="W68" s="19">
        <f>SUM(G60:G68)*1.1</f>
        <v>2.75</v>
      </c>
      <c r="X68" s="19">
        <f>SUM(E60:E68)*1.1</f>
        <v>3.2450000000000006</v>
      </c>
      <c r="Y68" s="19" t="e">
        <f>SUM(#REF!,#REF!)*1.1</f>
        <v>#REF!</v>
      </c>
      <c r="Z68" s="35">
        <f>SUM(I60:I68)*1</f>
        <v>3.25</v>
      </c>
      <c r="AA68" s="19">
        <f>SUM(W60:W68)*1.1</f>
        <v>3.0250000000000004</v>
      </c>
      <c r="AB68"/>
      <c r="AC68" s="34">
        <v>20</v>
      </c>
      <c r="AE68"/>
      <c r="AF68" s="33">
        <f>SUM(K60:K66,K68)*1.1</f>
        <v>2.915</v>
      </c>
      <c r="AG68" s="33">
        <f t="shared" ref="AG68" si="9">SUM(L60:L66,L68)*1.1</f>
        <v>0</v>
      </c>
      <c r="AH68" s="33">
        <f>SUM(M60:M66,M67:M68)*1.1</f>
        <v>3.355</v>
      </c>
    </row>
    <row r="69" spans="1:36" ht="26.25" customHeight="1">
      <c r="A69" s="85" t="s">
        <v>23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</row>
    <row r="70" spans="1:36" ht="99" customHeight="1">
      <c r="A70" s="28">
        <v>41</v>
      </c>
      <c r="B70" s="21" t="s">
        <v>70</v>
      </c>
      <c r="C70" s="21" t="s">
        <v>330</v>
      </c>
      <c r="D70" s="26" t="s">
        <v>102</v>
      </c>
      <c r="E70" s="31">
        <v>0</v>
      </c>
      <c r="F70" s="23" t="s">
        <v>138</v>
      </c>
      <c r="G70" s="23">
        <v>0.5</v>
      </c>
      <c r="H70" s="52" t="s">
        <v>259</v>
      </c>
      <c r="I70" s="52">
        <v>0.75</v>
      </c>
      <c r="J70" s="53" t="s">
        <v>349</v>
      </c>
      <c r="K70" s="54">
        <v>0</v>
      </c>
      <c r="L70" s="53" t="s">
        <v>349</v>
      </c>
      <c r="M70" s="54">
        <v>0</v>
      </c>
      <c r="N70" s="53" t="s">
        <v>349</v>
      </c>
      <c r="O70" s="54">
        <v>0</v>
      </c>
      <c r="P70" s="51" t="s">
        <v>225</v>
      </c>
      <c r="Q70" s="51">
        <v>0.5</v>
      </c>
      <c r="R70" s="53" t="s">
        <v>349</v>
      </c>
      <c r="S70" s="54">
        <v>0</v>
      </c>
      <c r="T70" s="63"/>
      <c r="U70" s="34"/>
      <c r="V70" s="34"/>
      <c r="X70"/>
      <c r="Z70" s="34"/>
      <c r="AB70"/>
      <c r="AC70" s="34"/>
      <c r="AE70"/>
      <c r="AF70" s="33"/>
      <c r="AH70"/>
      <c r="AJ70" s="44">
        <f>SUM(O70:O76)*1.1</f>
        <v>1.98</v>
      </c>
    </row>
    <row r="71" spans="1:36" ht="156.75" customHeight="1">
      <c r="A71" s="28">
        <f>1+A70</f>
        <v>42</v>
      </c>
      <c r="B71" s="21" t="s">
        <v>71</v>
      </c>
      <c r="C71" s="21" t="s">
        <v>330</v>
      </c>
      <c r="D71" s="26" t="s">
        <v>102</v>
      </c>
      <c r="E71" s="31">
        <v>0</v>
      </c>
      <c r="F71" s="24" t="s">
        <v>139</v>
      </c>
      <c r="G71" s="24">
        <v>0.15</v>
      </c>
      <c r="H71" s="49" t="s">
        <v>31</v>
      </c>
      <c r="I71" s="50">
        <v>0.6</v>
      </c>
      <c r="J71" s="53" t="s">
        <v>349</v>
      </c>
      <c r="K71" s="54">
        <v>0</v>
      </c>
      <c r="L71" s="53" t="s">
        <v>349</v>
      </c>
      <c r="M71" s="54">
        <v>0</v>
      </c>
      <c r="N71" s="53" t="s">
        <v>350</v>
      </c>
      <c r="O71" s="54">
        <v>0</v>
      </c>
      <c r="P71" s="49" t="s">
        <v>31</v>
      </c>
      <c r="Q71" s="50">
        <v>0.6</v>
      </c>
      <c r="R71" s="53" t="s">
        <v>349</v>
      </c>
      <c r="S71" s="54">
        <v>0</v>
      </c>
      <c r="T71" s="63"/>
      <c r="U71" s="34"/>
      <c r="V71" s="34"/>
      <c r="X71"/>
      <c r="Z71" s="34"/>
      <c r="AB71"/>
      <c r="AC71" s="34"/>
      <c r="AE71"/>
      <c r="AF71" s="33"/>
      <c r="AH71"/>
    </row>
    <row r="72" spans="1:36" ht="60.75">
      <c r="A72" s="28">
        <f>1+A71</f>
        <v>43</v>
      </c>
      <c r="B72" s="21" t="s">
        <v>72</v>
      </c>
      <c r="C72" s="21" t="s">
        <v>326</v>
      </c>
      <c r="D72" s="26" t="s">
        <v>118</v>
      </c>
      <c r="E72" s="31">
        <v>0</v>
      </c>
      <c r="F72" s="26" t="s">
        <v>118</v>
      </c>
      <c r="G72" s="31">
        <v>0</v>
      </c>
      <c r="H72" s="53" t="s">
        <v>118</v>
      </c>
      <c r="I72" s="54">
        <v>0</v>
      </c>
      <c r="J72" s="53" t="s">
        <v>118</v>
      </c>
      <c r="K72" s="54">
        <v>0</v>
      </c>
      <c r="L72" s="53" t="s">
        <v>118</v>
      </c>
      <c r="M72" s="54">
        <v>0</v>
      </c>
      <c r="N72" s="53" t="s">
        <v>118</v>
      </c>
      <c r="O72" s="54">
        <v>0</v>
      </c>
      <c r="P72" s="53" t="s">
        <v>118</v>
      </c>
      <c r="Q72" s="54">
        <v>0</v>
      </c>
      <c r="R72" s="53" t="s">
        <v>118</v>
      </c>
      <c r="S72" s="54">
        <v>0</v>
      </c>
      <c r="T72" s="63"/>
      <c r="U72" s="34"/>
      <c r="V72" s="34"/>
      <c r="X72"/>
      <c r="Z72" s="34"/>
      <c r="AB72"/>
      <c r="AC72" s="34"/>
      <c r="AE72"/>
      <c r="AF72" s="33"/>
      <c r="AH72"/>
    </row>
    <row r="73" spans="1:36" ht="78" customHeight="1">
      <c r="A73" s="28">
        <f t="shared" ref="A73:A76" si="10">1+A72</f>
        <v>44</v>
      </c>
      <c r="B73" s="21" t="s">
        <v>73</v>
      </c>
      <c r="C73" s="21" t="s">
        <v>326</v>
      </c>
      <c r="D73" s="25" t="s">
        <v>98</v>
      </c>
      <c r="E73" s="32">
        <v>0.45</v>
      </c>
      <c r="F73" s="25" t="s">
        <v>98</v>
      </c>
      <c r="G73" s="32">
        <v>0.45</v>
      </c>
      <c r="H73" s="49" t="s">
        <v>152</v>
      </c>
      <c r="I73" s="50">
        <v>0.6</v>
      </c>
      <c r="J73" s="49" t="s">
        <v>175</v>
      </c>
      <c r="K73" s="50">
        <v>0.6</v>
      </c>
      <c r="L73" s="49" t="s">
        <v>175</v>
      </c>
      <c r="M73" s="50">
        <v>0.6</v>
      </c>
      <c r="N73" s="49" t="s">
        <v>175</v>
      </c>
      <c r="O73" s="50">
        <v>0.6</v>
      </c>
      <c r="P73" s="49" t="s">
        <v>175</v>
      </c>
      <c r="Q73" s="50">
        <v>0.6</v>
      </c>
      <c r="R73" s="49" t="s">
        <v>301</v>
      </c>
      <c r="S73" s="50">
        <v>0.6</v>
      </c>
      <c r="T73" s="60"/>
      <c r="U73" s="34"/>
      <c r="V73" s="34"/>
      <c r="X73"/>
      <c r="Z73" s="34"/>
      <c r="AB73"/>
      <c r="AC73" s="34"/>
      <c r="AE73"/>
      <c r="AF73" s="33"/>
      <c r="AH73"/>
    </row>
    <row r="74" spans="1:36" ht="141" customHeight="1">
      <c r="A74" s="28">
        <f t="shared" si="10"/>
        <v>45</v>
      </c>
      <c r="B74" s="21" t="s">
        <v>74</v>
      </c>
      <c r="C74" s="21" t="s">
        <v>117</v>
      </c>
      <c r="D74" s="22" t="s">
        <v>30</v>
      </c>
      <c r="E74" s="29">
        <v>0.6</v>
      </c>
      <c r="F74" s="22" t="s">
        <v>30</v>
      </c>
      <c r="G74" s="29">
        <v>0.6</v>
      </c>
      <c r="H74" s="49" t="s">
        <v>30</v>
      </c>
      <c r="I74" s="50">
        <v>0.6</v>
      </c>
      <c r="J74" s="49" t="s">
        <v>30</v>
      </c>
      <c r="K74" s="50">
        <v>0.6</v>
      </c>
      <c r="L74" s="49" t="s">
        <v>30</v>
      </c>
      <c r="M74" s="50">
        <v>0.6</v>
      </c>
      <c r="N74" s="49" t="s">
        <v>30</v>
      </c>
      <c r="O74" s="50">
        <v>0.6</v>
      </c>
      <c r="P74" s="49" t="s">
        <v>30</v>
      </c>
      <c r="Q74" s="50">
        <v>0.6</v>
      </c>
      <c r="R74" s="49" t="s">
        <v>30</v>
      </c>
      <c r="S74" s="50">
        <v>0.6</v>
      </c>
      <c r="T74" s="60"/>
      <c r="U74" s="34"/>
      <c r="V74" s="34"/>
      <c r="X74"/>
      <c r="Z74" s="34"/>
      <c r="AB74"/>
      <c r="AC74" s="34"/>
      <c r="AE74"/>
      <c r="AF74" s="33"/>
      <c r="AH74"/>
    </row>
    <row r="75" spans="1:36" ht="162" customHeight="1">
      <c r="A75" s="28">
        <f t="shared" si="10"/>
        <v>46</v>
      </c>
      <c r="B75" s="21" t="s">
        <v>24</v>
      </c>
      <c r="C75" s="21" t="s">
        <v>331</v>
      </c>
      <c r="D75" s="23" t="s">
        <v>38</v>
      </c>
      <c r="E75" s="23">
        <v>0.3</v>
      </c>
      <c r="F75" s="26" t="s">
        <v>102</v>
      </c>
      <c r="G75" s="31">
        <v>0</v>
      </c>
      <c r="H75" s="52" t="s">
        <v>260</v>
      </c>
      <c r="I75" s="56">
        <v>0.45</v>
      </c>
      <c r="J75" s="49" t="s">
        <v>30</v>
      </c>
      <c r="K75" s="50">
        <v>0.6</v>
      </c>
      <c r="L75" s="49" t="s">
        <v>30</v>
      </c>
      <c r="M75" s="50">
        <v>0.6</v>
      </c>
      <c r="N75" s="49" t="s">
        <v>30</v>
      </c>
      <c r="O75" s="50">
        <v>0.6</v>
      </c>
      <c r="P75" s="49" t="s">
        <v>30</v>
      </c>
      <c r="Q75" s="50">
        <v>0.6</v>
      </c>
      <c r="R75" s="49" t="s">
        <v>30</v>
      </c>
      <c r="S75" s="50">
        <v>0.6</v>
      </c>
      <c r="T75" s="60"/>
      <c r="U75" s="34"/>
      <c r="V75" s="34"/>
      <c r="X75">
        <v>11</v>
      </c>
      <c r="Z75" s="34"/>
      <c r="AB75"/>
      <c r="AC75" s="34"/>
      <c r="AE75"/>
      <c r="AF75" s="33"/>
      <c r="AH75"/>
    </row>
    <row r="76" spans="1:36" ht="290.25" customHeight="1">
      <c r="A76" s="28">
        <f t="shared" si="10"/>
        <v>47</v>
      </c>
      <c r="B76" s="21" t="s">
        <v>75</v>
      </c>
      <c r="C76" s="21" t="s">
        <v>332</v>
      </c>
      <c r="D76" s="26" t="s">
        <v>155</v>
      </c>
      <c r="E76" s="31">
        <v>0</v>
      </c>
      <c r="F76" s="26" t="s">
        <v>140</v>
      </c>
      <c r="G76" s="31">
        <v>0</v>
      </c>
      <c r="H76" s="49" t="s">
        <v>153</v>
      </c>
      <c r="I76" s="50">
        <v>0.2</v>
      </c>
      <c r="J76" s="53" t="s">
        <v>349</v>
      </c>
      <c r="K76" s="54">
        <v>0</v>
      </c>
      <c r="L76" s="53" t="s">
        <v>351</v>
      </c>
      <c r="M76" s="54">
        <v>0</v>
      </c>
      <c r="N76" s="53" t="s">
        <v>352</v>
      </c>
      <c r="O76" s="54">
        <v>0</v>
      </c>
      <c r="P76" s="49" t="s">
        <v>30</v>
      </c>
      <c r="Q76" s="50">
        <v>0.2</v>
      </c>
      <c r="R76" s="53" t="s">
        <v>349</v>
      </c>
      <c r="S76" s="54">
        <v>0</v>
      </c>
      <c r="T76" s="63">
        <f>SUM(S70:S76)*1.1</f>
        <v>1.98</v>
      </c>
      <c r="U76" s="34">
        <f>SUM(I70:I76)*1.1</f>
        <v>3.5200000000000009</v>
      </c>
      <c r="V76" s="34">
        <f>SUM(Q70:Q76)*1.1</f>
        <v>3.410000000000001</v>
      </c>
      <c r="W76" s="19">
        <f>SUM(G70:G76)*1.1</f>
        <v>1.8700000000000003</v>
      </c>
      <c r="X76" s="19">
        <f>SUM(E70:E76)*1.1</f>
        <v>1.4850000000000003</v>
      </c>
      <c r="Y76" s="19" t="e">
        <f>SUM(#REF!)*1.1</f>
        <v>#REF!</v>
      </c>
      <c r="Z76" s="35">
        <f>SUM(I70:I76)*1.1</f>
        <v>3.5200000000000009</v>
      </c>
      <c r="AA76" s="19">
        <f>SUM(W70:W76)*1.1</f>
        <v>2.0570000000000004</v>
      </c>
      <c r="AB76"/>
      <c r="AC76" s="34">
        <v>22</v>
      </c>
      <c r="AE76"/>
      <c r="AF76" s="33">
        <f>SUM(K70:K76)*1.1</f>
        <v>1.98</v>
      </c>
      <c r="AG76" s="33">
        <f t="shared" ref="AG76" si="11">SUM(L70:L76)*1.1</f>
        <v>0</v>
      </c>
      <c r="AH76" s="33">
        <f>SUM(M70:M76)*1.1</f>
        <v>1.98</v>
      </c>
      <c r="AI76" s="33"/>
    </row>
    <row r="77" spans="1:36" ht="29.25" customHeight="1">
      <c r="A77" s="84" t="s">
        <v>33</v>
      </c>
      <c r="B77" s="84"/>
      <c r="C77" s="21"/>
      <c r="D77" s="79" t="s">
        <v>76</v>
      </c>
      <c r="E77" s="79"/>
      <c r="F77" s="79" t="s">
        <v>141</v>
      </c>
      <c r="G77" s="79"/>
      <c r="H77" s="79" t="s">
        <v>154</v>
      </c>
      <c r="I77" s="79"/>
      <c r="J77" s="79" t="s">
        <v>165</v>
      </c>
      <c r="K77" s="79"/>
      <c r="L77" s="79" t="s">
        <v>189</v>
      </c>
      <c r="M77" s="79"/>
      <c r="N77" s="79" t="s">
        <v>213</v>
      </c>
      <c r="O77" s="79"/>
      <c r="P77" s="79" t="s">
        <v>226</v>
      </c>
      <c r="Q77" s="79"/>
      <c r="R77" s="79" t="s">
        <v>266</v>
      </c>
      <c r="S77" s="79"/>
      <c r="T77" s="47"/>
      <c r="U77" s="34"/>
      <c r="V77" s="34"/>
      <c r="X77" s="19"/>
      <c r="Y77" s="19"/>
      <c r="Z77" s="35"/>
      <c r="AA77" s="19"/>
      <c r="AB77"/>
      <c r="AC77" s="34"/>
      <c r="AE77"/>
      <c r="AF77" s="33"/>
      <c r="AH77"/>
    </row>
    <row r="78" spans="1:36" ht="99.75" customHeight="1">
      <c r="A78" s="84"/>
      <c r="B78" s="84"/>
      <c r="C78" s="21"/>
      <c r="D78" s="36" t="s">
        <v>121</v>
      </c>
      <c r="E78" s="36" t="s">
        <v>122</v>
      </c>
      <c r="F78" s="36" t="s">
        <v>121</v>
      </c>
      <c r="G78" s="36" t="s">
        <v>122</v>
      </c>
      <c r="H78" s="36" t="s">
        <v>121</v>
      </c>
      <c r="I78" s="36" t="s">
        <v>122</v>
      </c>
      <c r="J78" s="36" t="s">
        <v>121</v>
      </c>
      <c r="K78" s="36" t="s">
        <v>122</v>
      </c>
      <c r="L78" s="36" t="s">
        <v>121</v>
      </c>
      <c r="M78" s="36" t="s">
        <v>122</v>
      </c>
      <c r="N78" s="36" t="s">
        <v>121</v>
      </c>
      <c r="O78" s="36" t="s">
        <v>122</v>
      </c>
      <c r="P78" s="46" t="s">
        <v>121</v>
      </c>
      <c r="Q78" s="46" t="s">
        <v>122</v>
      </c>
      <c r="R78" s="48" t="s">
        <v>121</v>
      </c>
      <c r="S78" s="48" t="s">
        <v>122</v>
      </c>
      <c r="T78" s="59"/>
      <c r="U78" s="34"/>
      <c r="V78" s="34"/>
      <c r="X78" s="19">
        <f>SUM(X75,X66,X53,X48,W37,W17,W9)</f>
        <v>141.69999999999999</v>
      </c>
      <c r="Y78" s="19"/>
      <c r="Z78" s="35"/>
      <c r="AA78" s="19"/>
      <c r="AB78"/>
      <c r="AC78" s="34"/>
      <c r="AE78"/>
      <c r="AF78" s="33"/>
      <c r="AH78"/>
    </row>
    <row r="79" spans="1:36" ht="33.75" customHeight="1">
      <c r="A79" s="84"/>
      <c r="B79" s="84"/>
      <c r="C79" s="38"/>
      <c r="D79" s="39">
        <v>140.69999999999999</v>
      </c>
      <c r="E79" s="40">
        <v>18.007999999999999</v>
      </c>
      <c r="F79" s="39">
        <v>139.69999999999999</v>
      </c>
      <c r="G79" s="40">
        <v>18.45</v>
      </c>
      <c r="H79" s="39">
        <v>165.7</v>
      </c>
      <c r="I79" s="40">
        <v>21.875</v>
      </c>
      <c r="J79" s="39">
        <v>154.69999999999999</v>
      </c>
      <c r="K79" s="40">
        <v>19.917000000000002</v>
      </c>
      <c r="L79" s="39">
        <v>164.7</v>
      </c>
      <c r="M79" s="40">
        <v>21.26</v>
      </c>
      <c r="N79" s="39">
        <v>160.69999999999999</v>
      </c>
      <c r="O79" s="40">
        <v>20.65</v>
      </c>
      <c r="P79" s="40">
        <v>173.7</v>
      </c>
      <c r="Q79" s="40">
        <v>22.37</v>
      </c>
      <c r="R79" s="40">
        <v>167.7</v>
      </c>
      <c r="S79" s="40">
        <f>SUM(T76,T68,T58,T49,T38,T24,T12)</f>
        <v>19.577000000000002</v>
      </c>
      <c r="T79" s="40"/>
      <c r="U79" s="34"/>
      <c r="V79" s="34"/>
      <c r="X79"/>
      <c r="Z79" s="34"/>
      <c r="AB79"/>
      <c r="AC79" s="34"/>
      <c r="AE79"/>
      <c r="AF79" s="33"/>
      <c r="AH79"/>
    </row>
    <row r="80" spans="1:36" ht="19.5" customHeight="1">
      <c r="A80" s="20"/>
      <c r="B80" s="20"/>
      <c r="C80" s="20"/>
      <c r="D80" s="20"/>
      <c r="E80" s="20"/>
      <c r="F80" s="20"/>
      <c r="G80" s="20"/>
      <c r="H80" s="20"/>
      <c r="I80" s="20"/>
    </row>
    <row r="81" spans="1:13" ht="18.75">
      <c r="A81" s="20"/>
      <c r="B81" s="18" t="s">
        <v>37</v>
      </c>
      <c r="C81" s="3"/>
      <c r="D81" s="4"/>
      <c r="E81" s="5"/>
      <c r="F81" s="6"/>
      <c r="G81" s="7"/>
      <c r="H81" s="20"/>
    </row>
    <row r="82" spans="1:13" ht="18.75">
      <c r="A82" s="20"/>
      <c r="B82" s="2"/>
      <c r="C82" s="8">
        <v>0</v>
      </c>
      <c r="D82" s="8">
        <v>1</v>
      </c>
      <c r="E82" s="8">
        <v>2</v>
      </c>
      <c r="F82" s="8">
        <v>3</v>
      </c>
      <c r="G82" s="8">
        <v>4</v>
      </c>
      <c r="H82" s="20"/>
    </row>
    <row r="83" spans="1:13" ht="18.75">
      <c r="A83" s="20"/>
      <c r="B83" s="2"/>
      <c r="C83" s="8" t="s">
        <v>34</v>
      </c>
      <c r="D83" s="8" t="s">
        <v>35</v>
      </c>
      <c r="E83" s="8" t="s">
        <v>36</v>
      </c>
      <c r="F83" s="8" t="s">
        <v>36</v>
      </c>
      <c r="G83" s="8" t="s">
        <v>36</v>
      </c>
      <c r="H83" s="20"/>
    </row>
    <row r="84" spans="1:13" ht="18.75">
      <c r="A84" s="20"/>
      <c r="B84" s="27"/>
      <c r="C84" s="20"/>
      <c r="D84" s="20">
        <v>140.69999999999999</v>
      </c>
      <c r="E84" s="20">
        <v>18.007999999999999</v>
      </c>
      <c r="F84" s="20">
        <v>139.69999999999999</v>
      </c>
      <c r="G84" s="20">
        <v>18.45</v>
      </c>
      <c r="H84" s="20">
        <v>165.7</v>
      </c>
      <c r="I84" s="20">
        <v>21.875</v>
      </c>
      <c r="J84">
        <v>154.69999999999999</v>
      </c>
      <c r="K84">
        <v>19.917000000000002</v>
      </c>
      <c r="L84">
        <v>168.7</v>
      </c>
      <c r="M84">
        <f>SUM(AH76,AH68,AH58,AH48,AH38,AH24,AH12)</f>
        <v>20.907000000000004</v>
      </c>
    </row>
    <row r="85" spans="1:13" ht="39" customHeight="1">
      <c r="A85" s="12"/>
      <c r="B85" s="13"/>
      <c r="C85" s="13"/>
      <c r="D85" s="13"/>
      <c r="E85" s="13"/>
      <c r="F85" s="13"/>
      <c r="G85" s="13"/>
      <c r="H85" s="13"/>
      <c r="I85" s="13"/>
      <c r="J85" s="14"/>
    </row>
    <row r="86" spans="1:13" ht="18.75">
      <c r="A86" s="11"/>
      <c r="B86" s="1"/>
      <c r="C86" s="9"/>
      <c r="D86" s="9"/>
      <c r="E86" s="9"/>
      <c r="F86" s="9"/>
      <c r="G86" s="9"/>
      <c r="H86" s="9"/>
      <c r="I86" s="9"/>
      <c r="J86" s="9"/>
    </row>
    <row r="87" spans="1:13" ht="15.75">
      <c r="A87" s="9"/>
      <c r="B87" s="15"/>
      <c r="C87" s="10"/>
      <c r="D87" s="10"/>
      <c r="E87" s="10"/>
      <c r="F87" s="10"/>
      <c r="G87" s="10"/>
      <c r="H87" s="10"/>
      <c r="I87" s="10"/>
      <c r="J87" s="10"/>
    </row>
    <row r="88" spans="1:13" ht="15.75">
      <c r="A88" s="9"/>
      <c r="B88" s="1"/>
      <c r="C88" s="9"/>
      <c r="D88" s="9"/>
      <c r="E88" s="9"/>
      <c r="F88" s="9"/>
      <c r="G88" s="9"/>
      <c r="H88" s="9"/>
      <c r="I88" s="9"/>
      <c r="J88" s="9"/>
    </row>
    <row r="89" spans="1:13" ht="15.75">
      <c r="A89" s="9"/>
      <c r="B89" s="15"/>
      <c r="C89" s="10"/>
      <c r="D89" s="10"/>
      <c r="E89" s="10"/>
      <c r="F89" s="10"/>
      <c r="G89" s="10"/>
      <c r="H89" s="10"/>
      <c r="I89" s="10"/>
      <c r="J89" s="10"/>
    </row>
    <row r="90" spans="1:13" ht="15.7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3" ht="15.75">
      <c r="A91" s="9"/>
      <c r="B91" s="10"/>
      <c r="C91" s="10"/>
      <c r="D91" s="10"/>
      <c r="E91" s="10"/>
      <c r="F91" s="10"/>
      <c r="G91" s="10"/>
      <c r="H91" s="10"/>
      <c r="I91" s="10"/>
      <c r="J91" s="10"/>
    </row>
    <row r="92" spans="1:13" ht="15.75">
      <c r="A92" s="9"/>
      <c r="B92" s="10"/>
      <c r="C92" s="10"/>
      <c r="D92" s="10"/>
      <c r="E92" s="10"/>
      <c r="F92" s="10"/>
      <c r="G92" s="10"/>
      <c r="H92" s="16"/>
      <c r="I92" s="16"/>
      <c r="J92" s="16"/>
    </row>
    <row r="93" spans="1:13" ht="15.75">
      <c r="A93" s="9"/>
      <c r="B93" s="10"/>
      <c r="C93" s="10"/>
      <c r="D93" s="10"/>
      <c r="E93" s="10"/>
      <c r="F93" s="10"/>
      <c r="G93" s="10"/>
      <c r="H93" s="16"/>
      <c r="I93" s="16"/>
      <c r="J93" s="16"/>
    </row>
    <row r="94" spans="1:13" ht="15.75">
      <c r="A94" s="9"/>
      <c r="B94" s="10"/>
      <c r="C94" s="10"/>
      <c r="D94" s="10"/>
      <c r="E94" s="10"/>
      <c r="F94" s="10"/>
      <c r="G94" s="10"/>
      <c r="H94" s="16"/>
      <c r="I94" s="16"/>
      <c r="J94" s="16"/>
    </row>
    <row r="95" spans="1:13" ht="15.75">
      <c r="A95" s="9"/>
      <c r="B95" s="10"/>
      <c r="C95" s="10"/>
      <c r="D95" s="10"/>
      <c r="E95" s="10"/>
      <c r="F95" s="10"/>
      <c r="G95" s="10"/>
      <c r="H95" s="16"/>
      <c r="I95" s="16"/>
      <c r="J95" s="16"/>
    </row>
    <row r="96" spans="1:13" ht="15.75">
      <c r="A96" s="9"/>
      <c r="B96" s="10"/>
      <c r="C96" s="10"/>
      <c r="D96" s="10"/>
      <c r="E96" s="10"/>
      <c r="F96" s="10"/>
      <c r="G96" s="10"/>
      <c r="H96" s="10"/>
      <c r="I96" s="10"/>
      <c r="J96" s="10"/>
    </row>
    <row r="97" spans="1:10" ht="15.75">
      <c r="A97" s="9"/>
      <c r="B97" s="10"/>
      <c r="C97" s="10"/>
      <c r="D97" s="10"/>
      <c r="E97" s="10"/>
      <c r="F97" s="10"/>
      <c r="G97" s="10"/>
      <c r="H97" s="10"/>
      <c r="I97" s="10"/>
      <c r="J97" s="10"/>
    </row>
    <row r="98" spans="1:10" ht="15.7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ht="15.7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ht="15.7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ht="15.7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ht="15.7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ht="15.7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ht="15.7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ht="18.75">
      <c r="A105" s="11"/>
      <c r="B105" s="17"/>
      <c r="C105" s="17"/>
      <c r="D105" s="17"/>
      <c r="E105" s="17"/>
      <c r="F105" s="17"/>
      <c r="G105" s="17"/>
      <c r="H105" s="17"/>
      <c r="I105" s="17"/>
      <c r="J105" s="11"/>
    </row>
    <row r="106" spans="1:10" ht="18.75">
      <c r="A106" s="11"/>
      <c r="B106" s="17"/>
      <c r="C106" s="17"/>
      <c r="D106" s="17"/>
      <c r="E106" s="17"/>
      <c r="F106" s="17"/>
      <c r="G106" s="17"/>
      <c r="H106" s="17"/>
      <c r="I106" s="17"/>
      <c r="J106" s="11"/>
    </row>
    <row r="107" spans="1:10" ht="18.75">
      <c r="A107" s="1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 ht="18.75">
      <c r="A108" s="1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 ht="18.75">
      <c r="A109" s="11"/>
      <c r="B109" s="11"/>
      <c r="C109" s="11"/>
      <c r="D109" s="11"/>
      <c r="E109" s="11"/>
      <c r="F109" s="11"/>
      <c r="G109" s="11"/>
      <c r="H109" s="11"/>
      <c r="I109" s="11"/>
      <c r="J109" s="11"/>
    </row>
  </sheetData>
  <mergeCells count="52">
    <mergeCell ref="R58:S58"/>
    <mergeCell ref="D49:I49"/>
    <mergeCell ref="D33:G33"/>
    <mergeCell ref="H44:Q44"/>
    <mergeCell ref="H56:Q56"/>
    <mergeCell ref="H57:Q57"/>
    <mergeCell ref="A39:W39"/>
    <mergeCell ref="J27:K27"/>
    <mergeCell ref="D27:I27"/>
    <mergeCell ref="A3:A4"/>
    <mergeCell ref="B3:B4"/>
    <mergeCell ref="C3:C4"/>
    <mergeCell ref="D3:E3"/>
    <mergeCell ref="H3:I3"/>
    <mergeCell ref="F3:G3"/>
    <mergeCell ref="H8:Q8"/>
    <mergeCell ref="H10:Q10"/>
    <mergeCell ref="J18:S18"/>
    <mergeCell ref="H22:Q22"/>
    <mergeCell ref="H23:Q23"/>
    <mergeCell ref="D77:E77"/>
    <mergeCell ref="A77:B79"/>
    <mergeCell ref="A50:W50"/>
    <mergeCell ref="A59:W59"/>
    <mergeCell ref="A69:W69"/>
    <mergeCell ref="L77:M77"/>
    <mergeCell ref="J77:K77"/>
    <mergeCell ref="J67:K67"/>
    <mergeCell ref="F77:G77"/>
    <mergeCell ref="H77:I77"/>
    <mergeCell ref="N77:O77"/>
    <mergeCell ref="P77:Q77"/>
    <mergeCell ref="R77:S77"/>
    <mergeCell ref="D67:I67"/>
    <mergeCell ref="R63:S63"/>
    <mergeCell ref="H58:Q58"/>
    <mergeCell ref="D66:E66"/>
    <mergeCell ref="H63:Q63"/>
    <mergeCell ref="A1:W2"/>
    <mergeCell ref="A25:W25"/>
    <mergeCell ref="L3:M3"/>
    <mergeCell ref="A5:W5"/>
    <mergeCell ref="A13:W13"/>
    <mergeCell ref="J3:K3"/>
    <mergeCell ref="N3:O3"/>
    <mergeCell ref="P3:Q3"/>
    <mergeCell ref="R3:S3"/>
    <mergeCell ref="R23:S23"/>
    <mergeCell ref="J19:S19"/>
    <mergeCell ref="J21:S21"/>
    <mergeCell ref="H62:Q62"/>
    <mergeCell ref="R62:S62"/>
  </mergeCells>
  <pageMargins left="0.19685039370078741" right="0.19685039370078741" top="0.19685039370078741" bottom="0.19685039370078741" header="0" footer="0"/>
  <pageSetup paperSize="9" scale="62" fitToHeight="0" orientation="landscape" horizontalDpi="4294967295" verticalDpi="4294967295" r:id="rId1"/>
  <rowBreaks count="3" manualBreakCount="3">
    <brk id="12" max="18" man="1"/>
    <brk id="21" max="18" man="1"/>
    <brk id="27" max="18" man="1"/>
  </rowBreaks>
  <ignoredErrors>
    <ignoredError sqref="A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2022-05-13T08:42:22Z</dcterms:modified>
</cp:coreProperties>
</file>