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-radm\otd_ekon\РЕЙТИНГ ПОСЕЛЕНИЙ\Отчет\2022\"/>
    </mc:Choice>
  </mc:AlternateContent>
  <bookViews>
    <workbookView xWindow="12735" yWindow="120" windowWidth="15735" windowHeight="15480"/>
  </bookViews>
  <sheets>
    <sheet name="Лист1 (2)" sheetId="2" r:id="rId1"/>
    <sheet name="Лист2" sheetId="3" r:id="rId2"/>
    <sheet name="Лист1" sheetId="1" r:id="rId3"/>
  </sheets>
  <definedNames>
    <definedName name="_xlnm._FilterDatabase" localSheetId="2" hidden="1">Лист1!$C$97:$C$113</definedName>
    <definedName name="_xlnm._FilterDatabase" localSheetId="0" hidden="1">'Лист1 (2)'!#REF!</definedName>
    <definedName name="_xlnm.Print_Area" localSheetId="0">'Лист1 (2)'!$A$1:$I$23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3" i="2"/>
  <c r="C21" i="2"/>
  <c r="C20" i="2"/>
  <c r="C19" i="2"/>
  <c r="C18" i="2"/>
  <c r="C16" i="2"/>
  <c r="C15" i="2"/>
  <c r="C14" i="2"/>
  <c r="C13" i="2"/>
  <c r="C12" i="2"/>
  <c r="C5" i="2"/>
  <c r="C11" i="2"/>
  <c r="C9" i="2"/>
  <c r="C8" i="2"/>
  <c r="C7" i="2"/>
  <c r="C6" i="2"/>
  <c r="C19" i="3" l="1"/>
  <c r="C18" i="3"/>
  <c r="C17" i="3"/>
  <c r="C16" i="3"/>
  <c r="C15" i="3"/>
  <c r="C14" i="3"/>
  <c r="C13" i="3"/>
  <c r="C12" i="3"/>
  <c r="C11" i="3"/>
  <c r="C7" i="3"/>
  <c r="C10" i="3"/>
  <c r="C9" i="3"/>
  <c r="C8" i="3"/>
  <c r="C6" i="3"/>
  <c r="C5" i="3"/>
  <c r="C4" i="3"/>
  <c r="C3" i="3"/>
  <c r="D147" i="1" l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D31" i="1"/>
  <c r="T69" i="1" l="1"/>
  <c r="T70" i="1" s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D47" i="1" l="1"/>
  <c r="D70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D25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D4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D33" i="1"/>
  <c r="D49" i="1"/>
  <c r="E44" i="1" l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D44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D55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D68" i="1"/>
  <c r="D66" i="1"/>
  <c r="E66" i="1" l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D72" i="1"/>
  <c r="J97" i="1" s="1"/>
  <c r="E72" i="1"/>
  <c r="J98" i="1" s="1"/>
  <c r="F72" i="1"/>
  <c r="J99" i="1" s="1"/>
  <c r="G72" i="1"/>
  <c r="J100" i="1" s="1"/>
  <c r="H72" i="1"/>
  <c r="J101" i="1" s="1"/>
  <c r="I72" i="1"/>
  <c r="J102" i="1" s="1"/>
  <c r="J72" i="1"/>
  <c r="J103" i="1" s="1"/>
  <c r="K72" i="1"/>
  <c r="J104" i="1" s="1"/>
  <c r="L72" i="1"/>
  <c r="J105" i="1" s="1"/>
  <c r="M72" i="1"/>
  <c r="J106" i="1" s="1"/>
  <c r="N72" i="1"/>
  <c r="J107" i="1" s="1"/>
  <c r="O72" i="1"/>
  <c r="J108" i="1" s="1"/>
  <c r="P72" i="1"/>
  <c r="J109" i="1" s="1"/>
  <c r="Q72" i="1"/>
  <c r="J110" i="1" s="1"/>
  <c r="R72" i="1"/>
  <c r="J111" i="1" s="1"/>
  <c r="S72" i="1"/>
  <c r="J112" i="1" s="1"/>
  <c r="T72" i="1"/>
  <c r="J113" i="1" s="1"/>
  <c r="D85" i="1"/>
  <c r="E78" i="1"/>
  <c r="L98" i="1" s="1"/>
  <c r="F78" i="1"/>
  <c r="L99" i="1" s="1"/>
  <c r="G78" i="1"/>
  <c r="L100" i="1" s="1"/>
  <c r="H78" i="1"/>
  <c r="L101" i="1" s="1"/>
  <c r="I78" i="1"/>
  <c r="L102" i="1" s="1"/>
  <c r="J78" i="1"/>
  <c r="L103" i="1" s="1"/>
  <c r="K78" i="1"/>
  <c r="L104" i="1" s="1"/>
  <c r="L78" i="1"/>
  <c r="L105" i="1" s="1"/>
  <c r="M78" i="1"/>
  <c r="L106" i="1" s="1"/>
  <c r="N78" i="1"/>
  <c r="L107" i="1" s="1"/>
  <c r="O78" i="1"/>
  <c r="L108" i="1" s="1"/>
  <c r="P78" i="1"/>
  <c r="L109" i="1" s="1"/>
  <c r="Q78" i="1"/>
  <c r="L110" i="1" s="1"/>
  <c r="R78" i="1"/>
  <c r="L111" i="1" s="1"/>
  <c r="S78" i="1"/>
  <c r="L112" i="1" s="1"/>
  <c r="T78" i="1"/>
  <c r="L113" i="1" s="1"/>
  <c r="D78" i="1"/>
  <c r="L97" i="1" s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D81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D59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D27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5" i="1"/>
  <c r="F97" i="1" s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D39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D37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D51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D57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61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H113" i="1" l="1"/>
  <c r="H109" i="1"/>
  <c r="H105" i="1"/>
  <c r="H101" i="1"/>
  <c r="F113" i="1"/>
  <c r="F109" i="1"/>
  <c r="F105" i="1"/>
  <c r="F101" i="1"/>
  <c r="N97" i="1"/>
  <c r="N110" i="1"/>
  <c r="N106" i="1"/>
  <c r="N102" i="1"/>
  <c r="N98" i="1"/>
  <c r="H112" i="1"/>
  <c r="H108" i="1"/>
  <c r="H104" i="1"/>
  <c r="H100" i="1"/>
  <c r="F108" i="1"/>
  <c r="F104" i="1"/>
  <c r="F100" i="1"/>
  <c r="N113" i="1"/>
  <c r="N109" i="1"/>
  <c r="N105" i="1"/>
  <c r="N101" i="1"/>
  <c r="H111" i="1"/>
  <c r="H107" i="1"/>
  <c r="H103" i="1"/>
  <c r="H99" i="1"/>
  <c r="F111" i="1"/>
  <c r="F103" i="1"/>
  <c r="H97" i="1"/>
  <c r="N112" i="1"/>
  <c r="N108" i="1"/>
  <c r="N104" i="1"/>
  <c r="N100" i="1"/>
  <c r="H110" i="1"/>
  <c r="H106" i="1"/>
  <c r="H102" i="1"/>
  <c r="H98" i="1"/>
  <c r="F106" i="1"/>
  <c r="F102" i="1"/>
  <c r="F98" i="1"/>
  <c r="N111" i="1"/>
  <c r="N107" i="1"/>
  <c r="N103" i="1"/>
  <c r="N99" i="1"/>
  <c r="C113" i="1"/>
  <c r="C109" i="1"/>
  <c r="C105" i="1"/>
  <c r="C101" i="1"/>
  <c r="C111" i="1"/>
  <c r="C103" i="1"/>
  <c r="C97" i="1"/>
  <c r="C106" i="1"/>
  <c r="C102" i="1"/>
  <c r="C98" i="1"/>
  <c r="C108" i="1"/>
  <c r="C104" i="1"/>
  <c r="C100" i="1"/>
  <c r="F107" i="1"/>
  <c r="C107" i="1" s="1"/>
  <c r="F110" i="1"/>
  <c r="C110" i="1" s="1"/>
  <c r="F112" i="1"/>
  <c r="C112" i="1" s="1"/>
  <c r="F99" i="1"/>
  <c r="C99" i="1" s="1"/>
  <c r="T91" i="1"/>
  <c r="K91" i="1"/>
  <c r="R91" i="1"/>
  <c r="Q91" i="1"/>
  <c r="M91" i="1"/>
  <c r="I91" i="1"/>
  <c r="E91" i="1"/>
  <c r="D91" i="1"/>
  <c r="S91" i="1"/>
  <c r="O91" i="1"/>
  <c r="G91" i="1"/>
  <c r="N91" i="1"/>
  <c r="J91" i="1"/>
  <c r="F91" i="1"/>
  <c r="P91" i="1"/>
  <c r="L91" i="1"/>
  <c r="H91" i="1"/>
</calcChain>
</file>

<file path=xl/sharedStrings.xml><?xml version="1.0" encoding="utf-8"?>
<sst xmlns="http://schemas.openxmlformats.org/spreadsheetml/2006/main" count="460" uniqueCount="117">
  <si>
    <t>Наименование показателя</t>
  </si>
  <si>
    <t>Единица измерения</t>
  </si>
  <si>
    <t>Целевое значение показателя</t>
  </si>
  <si>
    <t>Ответственные исполнители администрации Гатчинского муниципального района за формирование данных по показателю</t>
  </si>
  <si>
    <t>№
п/п</t>
  </si>
  <si>
    <t>Гатчинское ГП</t>
  </si>
  <si>
    <t>Коммунарское ГП</t>
  </si>
  <si>
    <t>Вырицкое ГП</t>
  </si>
  <si>
    <t>Сиверское ГП</t>
  </si>
  <si>
    <t>Дружногорское ГП</t>
  </si>
  <si>
    <t>Таицкое ГП</t>
  </si>
  <si>
    <t>Б.Колпанское СП</t>
  </si>
  <si>
    <t>Веревское СП</t>
  </si>
  <si>
    <t>Войсковицкое СП</t>
  </si>
  <si>
    <t>Елизаветинское СП</t>
  </si>
  <si>
    <t>Кобринское СП</t>
  </si>
  <si>
    <t>Новосветское СП</t>
  </si>
  <si>
    <t>Пудомягское СП</t>
  </si>
  <si>
    <t>Пудостьское СП</t>
  </si>
  <si>
    <t>Рождественское СП</t>
  </si>
  <si>
    <t>Сусанинское СП</t>
  </si>
  <si>
    <t>Сяськелевское СП</t>
  </si>
  <si>
    <t>Доля населенных пунктов, сведения о границах которых включены в Единый государственный реестр недвижимости</t>
  </si>
  <si>
    <t>Доля территориальных зон, сведения о границах которых включены в Единый государственный реестр недвижимости</t>
  </si>
  <si>
    <t xml:space="preserve">Доля объектов недвижимого имущества, числящихся в реестре муниципальной собственности городского (сельского) поселения, право муниципальной собственности на которые зарегистрировано, от общего количества объектов недвижимого имущества, числящихся в реестре муниципальной собственности городского (сельского) поселения </t>
  </si>
  <si>
    <t>Доля автомобильных дорог общего пользования местного значения, находящихся в собственности городского (сельского) поселения, земельные участки под которыми сформированы и поставлены на государственный кадастровый учет от общего количества автомобильных дорог общего пользования местного значения, находящихся в собственности городского (сельского) поселения</t>
  </si>
  <si>
    <t>Количество земельных участков, сформированных по инициативе администраций городских и сельских поселений, для реализации 75-ОЗ</t>
  </si>
  <si>
    <t>Доля сформированных и поставленных на кадастровый учет земельных участков, занятых местами захоронения, от общего количества мест захоронения в границах городского (сельского) поселения</t>
  </si>
  <si>
    <t xml:space="preserve">Процент снижения размера дебиторской задолженности за аренду земельных участков на территории городских поселений </t>
  </si>
  <si>
    <t>Выполнение планового значения показателя по увеличению количества объектов имущества в перечнях муниципального имущества в Ленинградской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для предоставления во владение и(или) пользование на долгосрочной основе субъектам малого и среднего предпринимательства</t>
  </si>
  <si>
    <t>Отсутствие нарушений сроков ответа на межведомственные электронные запросы, поступающие посредством системы межведомственного электронного взаимодействия</t>
  </si>
  <si>
    <t>Отсутствие задолженности по заработной плате во всех субъектах государственной, муниципальной и частной форм собственности, осуществляющих хозяйственную деятельность на территории городского/сельского поселения Гатчинского муниципального района, за исключением организаций, проходящих процедуру банкротства и не относящихся к муниципальной форме собственности</t>
  </si>
  <si>
    <t>Доля включенных проектов в программу «Комплексное развитие сельских территорий Ленинградской области» от общего количества поданных заявок по проектам комплексного развития сельских территорий,  включая проекты сельхозтоваро-производителей</t>
  </si>
  <si>
    <t>Обеспеченность населения на 1000 чел. посадочными местами в предприятиях общественного питания</t>
  </si>
  <si>
    <t>Обеспеченность населения на 1000 чел. мощностями в предприятиях бытового обслуживания населения</t>
  </si>
  <si>
    <t>Минимальная обеспеченность населения торговыми павильонами и киосками по продаже печатной продукции</t>
  </si>
  <si>
    <t xml:space="preserve">Наличие аптек / аптечных пунктов во всех населенных пунктах с численностью населения более 1000 человек </t>
  </si>
  <si>
    <t>Ежеквартальное проведение ярмарок</t>
  </si>
  <si>
    <t>Доля фактически перечисленной суммы субсидий бюджетам муниципальных образований от суммы субсидий бюджетам муниципальных образований, предусмотренных областным бюджетом Ленинградской области на реализацию областных законов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 и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</si>
  <si>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Расчет процента газификации муниципальных образований Гатчинского муниципального района Ленинградской области</t>
  </si>
  <si>
    <t xml:space="preserve">Доля населения, систематически занимающегося физической культурой и спортом, в общей численности населения </t>
  </si>
  <si>
    <t>Исполнение мероприятий по поддержанию пожароустойчивой территории в городском/сельском поселении</t>
  </si>
  <si>
    <t>Обеспеченность населенных пунктов городского/сельского поселения источниками наружного пожарного водоснабжения (пожарные водоемы)</t>
  </si>
  <si>
    <t>Наличие созданных в населенных пунктах городского/сельского поселения добровольных пожарных формирований</t>
  </si>
  <si>
    <t>1. Финансы (оценивается раз в год)</t>
  </si>
  <si>
    <t>2. Управление имуществом и земельными ресурсами</t>
  </si>
  <si>
    <t>3. Экономика</t>
  </si>
  <si>
    <t>5. Социальная сфера</t>
  </si>
  <si>
    <t>6. Безопасность</t>
  </si>
  <si>
    <t>4. Жилищный комплекс и инфраструктура</t>
  </si>
  <si>
    <t>Да/нет</t>
  </si>
  <si>
    <t>%</t>
  </si>
  <si>
    <t>шт. в год</t>
  </si>
  <si>
    <t>оценивается раз в год</t>
  </si>
  <si>
    <t>оценивается раз  в полугодие</t>
  </si>
  <si>
    <t>да</t>
  </si>
  <si>
    <t>нет</t>
  </si>
  <si>
    <t>баллы</t>
  </si>
  <si>
    <t>Комитет финансов Гатчинского муниципального района</t>
  </si>
  <si>
    <t>Комитет  строительства и градостроительного развития территорий администрации Гатчинского муниципального района</t>
  </si>
  <si>
    <t>Комитет по управлению имуществом Гатчинского муниципального района</t>
  </si>
  <si>
    <t>Отдел по экономическому развитию и инвестициям администрации Гатчинского муниципального района</t>
  </si>
  <si>
    <t>Отдел по экономическому развитию и инвестициям администрации Гатчинского муниципального района Комитет финансов Гатчинского муниципального района</t>
  </si>
  <si>
    <t>Отдел по агропромышленному комплексу администрации Гатчинского муниципального района</t>
  </si>
  <si>
    <t>Отдел по агропромышленному комплексу администрации Гатчинского муниципального района
Комитет  строительства и градостроительного развития территорий администрации Гатчинского муниципального района</t>
  </si>
  <si>
    <t>Отдел по развитию малого, среднего бизнеса и потребительского рынка администрации Гатчинского муниципального района</t>
  </si>
  <si>
    <t>Комитет жилищно-коммунального хозяйства
администрации Гатчинского муниципального района</t>
  </si>
  <si>
    <t>Отдел жилищной политики администрации Гатчинского муниципального района</t>
  </si>
  <si>
    <t>МКУ «Управление строительства Гатчинского муниципального района»</t>
  </si>
  <si>
    <t>Комитет по управлению имуществом Гатчинского муниципального района   Комитет жилищно-коммунального хозяйства
администрации Гатчинского муниципального района</t>
  </si>
  <si>
    <t>Комитет по культуре и туризму Гатчинского муниципального района</t>
  </si>
  <si>
    <t>Комитет по физической культуре, спорту и молодежной политике администрации Гатчинского муниципального района</t>
  </si>
  <si>
    <t>МКУ "Управление безопасности, гражданской защиты населения и территории Гатчинского муниципального района"</t>
  </si>
  <si>
    <t>ИТОГО баллов:</t>
  </si>
  <si>
    <t>№</t>
  </si>
  <si>
    <t>Поселение</t>
  </si>
  <si>
    <t>Всего</t>
  </si>
  <si>
    <t>1. Финансы</t>
  </si>
  <si>
    <t>Итоговая таблица за II квартал 2020 года</t>
  </si>
  <si>
    <t>Соблюдение требований к дефициту бюджета (годовой)</t>
  </si>
  <si>
    <t>Соблюдение требований к предельному объему заимствований (годовой)</t>
  </si>
  <si>
    <t>Соблюдение требований к параметрам муниципального долга поселения (годовой)</t>
  </si>
  <si>
    <t>Соблюдение ограничения расходов на обслуживание долга (годовой)</t>
  </si>
  <si>
    <t>Утверждение решения о бюджете поселения на очередной финансовый год и на плановый период до начала очередного финансового года (годовой)</t>
  </si>
  <si>
    <t>Недопущение на 1-е число каждого месяца просроченной задолженности по долговым обязательствам поселения (годовой)</t>
  </si>
  <si>
    <t>Недопущение просроченной кредиторской задолженности бюджета поселения, а также подведомственных учреждений поселения по итогам года, на который заключено соглашение (годовой)</t>
  </si>
  <si>
    <t>Проведение оценки эффективности налоговых льгот (пониженных ставок по налогам), установленных представительным органом местного самоуправления поселения, в соответствии с рекомендациями Министерства финансов Российской Федерации, представление ее результатов в финансовый орган муниципального района (годовой)</t>
  </si>
  <si>
    <t>Утверждение местной администрацией поселения плана по устранению неэффективных налоговых льгот (пониженных ставок по налогам) или внесение по согласованию с финансовым органом муниципального района изменений в такой план при его утверждении ранее (годовой)</t>
  </si>
  <si>
    <t>Недопущение превышения прогнозных показателей налоговых и неналоговых доходов бюджета поселения над фактическим исполнением более чем на 10 процентов в течение двух последних отчетных финансовых лет подряд (годовой)</t>
  </si>
  <si>
    <t>Обеспечение темпа роста налоговых доходов (в сопоставимых условиях) и неналоговых доходов (за исключением доходов от продажи материальных и нематериальных активов) местного бюджета по итогам исполнения местного бюджета в отчетном году (годовой)</t>
  </si>
  <si>
    <t>Соблюдение норматива формирования расходов на содержание органов местного самоуправления, установленный для поселений Правительством Ленинградской области (годовой)</t>
  </si>
  <si>
    <t>Неустановление (отмена) расходных обязательств, не связанных с решением вопросов, отнесенных Конституцией Российской Федерации, федеральными законами, областными законами к полномочиям органов местного самоуправления поселения (годовой)</t>
  </si>
  <si>
    <t>Наличие утвержденного генерального плана применительно ко всей территории поселения, соответствующий законодательству о градостроительной деятельности (полугодовой)</t>
  </si>
  <si>
    <t>Наличие Программ комплексного развития социальной, транспортной и систем коммунальной инфраструктуры с изменениями, соответствующими изменениям в генеральные планы поселения, городского округа в соответствии с частью 6 статьи 26 Градостроительного кодекса Российской Федерации  (полугодовой)</t>
  </si>
  <si>
    <t>Количество земельных участков, предложенных для формирования, для проведения аукциона по продаже или продаже права на заключение договора аренды земельного участка, по инициативе администраций сельских поселений  (годовой)</t>
  </si>
  <si>
    <t>Доля освобожденных земельных площадей от засоренности борщевиком Сосновского от общей площади муниципального района (городского округа), засоренной борщевиком Сосновского (годовой)</t>
  </si>
  <si>
    <t>Количество субъектов малого и среднего предпринимательства (включая индивидуальных предпринимателей) в расчете на 1000 человек населения (годовой)</t>
  </si>
  <si>
    <t>Освоение финансирования, заложенного в бюджете поселения на мероприятия по поддержке и развитию предпринимательства (полугодовой)</t>
  </si>
  <si>
    <t>Удельный вес населения, нуждающегося в жилых помещениях (полугодовой)</t>
  </si>
  <si>
    <t>Доля населения, улучшившая свои жилищные условия с помощью любого вида государственной поддержки (полугодовой)</t>
  </si>
  <si>
    <t>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(годовой)</t>
  </si>
  <si>
    <t>Доля признанных бесхозяйных автомобильных дорог общего пользования местного значения муниципальной собственности от общего количества бесхозяйных автомобильных дорог общего пользования местного значения на территории поселения (годовой)</t>
  </si>
  <si>
    <t>Доля участников культурно-досуговых формирований в общей численности населения муниципального района (городского округа) (годовой)</t>
  </si>
  <si>
    <t>Доля муниципальных учреждений культуры досугового типа, здания которых находятся в аварийном состоянии или требуют капитального ремонта, в общем количестве муниципальных учреждений культуры (годовой)</t>
  </si>
  <si>
    <t>Максимальное количество баллов (без учета годовых показателей):</t>
  </si>
  <si>
    <t>Итоговая таблица за 2020 год</t>
  </si>
  <si>
    <t>1.                 Финансы</t>
  </si>
  <si>
    <t>2.      Управление имуществом и земельными ресурсами</t>
  </si>
  <si>
    <t>4.                  Жилищный комплекс и инфраструктура</t>
  </si>
  <si>
    <t>5.               Социальная сфера</t>
  </si>
  <si>
    <t>Высокий уровень</t>
  </si>
  <si>
    <t>Удовлетворительный уровень</t>
  </si>
  <si>
    <t>Неудовлетворительный уровень</t>
  </si>
  <si>
    <t>-</t>
  </si>
  <si>
    <t>Место в рейтинге</t>
  </si>
  <si>
    <t>РЕЙТИНГ ПОСЕЛЕНИЙ</t>
  </si>
  <si>
    <t>Итоговая таблица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</si>
</sst>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0" fillId="7" borderId="0" xfId="0" applyFill="1"/>
    <xf numFmtId="0" fontId="6" fillId="0" borderId="0" xfId="0" applyFont="1"/>
    <xf numFmtId="0" fontId="6" fillId="7" borderId="0" xfId="0" applyFont="1" applyFill="1"/>
    <xf numFmtId="0" fontId="4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6" xfId="0" applyFont="1" applyFill="1" applyBorder="1"/>
    <xf numFmtId="0" fontId="8" fillId="8" borderId="8" xfId="0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8" borderId="5" xfId="0" applyFont="1" applyFill="1" applyBorder="1"/>
    <xf numFmtId="0" fontId="8" fillId="8" borderId="0" xfId="0" applyFont="1" applyFill="1" applyBorder="1"/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7" fillId="7" borderId="25" xfId="0" applyFont="1" applyFill="1" applyBorder="1" applyAlignment="1" applyProtection="1">
      <alignment horizontal="center" vertical="center" wrapText="1"/>
    </xf>
    <xf numFmtId="0" fontId="7" fillId="7" borderId="22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zoomScale="50" zoomScaleNormal="50" workbookViewId="0">
      <pane ySplit="1" topLeftCell="A5" activePane="bottomLeft" state="frozenSplit"/>
      <selection pane="bottomLeft" activeCell="D7" sqref="D7:D8"/>
    </sheetView>
  </sheetViews>
  <sheetFormatPr defaultRowHeight="15" x14ac:dyDescent="0.25"/>
  <cols>
    <col min="1" max="1" width="24.7109375" customWidth="1"/>
    <col min="2" max="2" width="43" customWidth="1"/>
    <col min="3" max="3" width="22.85546875" customWidth="1"/>
    <col min="4" max="4" width="23.5703125" customWidth="1"/>
    <col min="5" max="5" width="30.85546875" customWidth="1"/>
    <col min="6" max="6" width="28.5703125" customWidth="1"/>
    <col min="7" max="7" width="36" customWidth="1"/>
    <col min="8" max="8" width="28.140625" customWidth="1"/>
    <col min="9" max="9" width="30.7109375" customWidth="1"/>
    <col min="10" max="14" width="10.5703125" bestFit="1" customWidth="1"/>
    <col min="15" max="15" width="29.85546875" style="44" customWidth="1"/>
  </cols>
  <sheetData>
    <row r="1" spans="1:15" ht="71.25" customHeight="1" x14ac:dyDescent="0.25">
      <c r="A1" s="84" t="s">
        <v>115</v>
      </c>
      <c r="B1" s="84"/>
      <c r="C1" s="84"/>
      <c r="D1" s="84"/>
      <c r="E1" s="84"/>
      <c r="F1" s="84"/>
      <c r="G1" s="84"/>
      <c r="H1" s="84"/>
      <c r="I1" s="84"/>
      <c r="J1" s="46"/>
    </row>
    <row r="2" spans="1:15" ht="71.25" customHeight="1" thickBot="1" x14ac:dyDescent="0.3">
      <c r="A2" s="85" t="s">
        <v>116</v>
      </c>
      <c r="B2" s="85"/>
      <c r="C2" s="85"/>
      <c r="D2" s="85"/>
      <c r="E2" s="85"/>
      <c r="F2" s="85"/>
      <c r="G2" s="85"/>
      <c r="H2" s="85"/>
      <c r="I2" s="85"/>
      <c r="J2" s="46"/>
    </row>
    <row r="3" spans="1:15" ht="198.75" customHeight="1" thickBot="1" x14ac:dyDescent="0.55000000000000004">
      <c r="A3" s="66" t="s">
        <v>114</v>
      </c>
      <c r="B3" s="47" t="s">
        <v>75</v>
      </c>
      <c r="C3" s="50" t="s">
        <v>76</v>
      </c>
      <c r="D3" s="48" t="s">
        <v>77</v>
      </c>
      <c r="E3" s="48" t="s">
        <v>45</v>
      </c>
      <c r="F3" s="48" t="s">
        <v>46</v>
      </c>
      <c r="G3" s="48" t="s">
        <v>49</v>
      </c>
      <c r="H3" s="48" t="s">
        <v>47</v>
      </c>
      <c r="I3" s="49" t="s">
        <v>48</v>
      </c>
      <c r="J3" s="33"/>
    </row>
    <row r="4" spans="1:15" ht="39.75" customHeight="1" thickBot="1" x14ac:dyDescent="0.55000000000000004">
      <c r="A4" s="81" t="s">
        <v>110</v>
      </c>
      <c r="B4" s="82"/>
      <c r="C4" s="82"/>
      <c r="D4" s="82"/>
      <c r="E4" s="82"/>
      <c r="F4" s="82"/>
      <c r="G4" s="82"/>
      <c r="H4" s="82"/>
      <c r="I4" s="83"/>
      <c r="J4" s="33"/>
    </row>
    <row r="5" spans="1:15" s="32" customFormat="1" ht="31.5" x14ac:dyDescent="0.5">
      <c r="A5" s="54">
        <v>1</v>
      </c>
      <c r="B5" s="63" t="s">
        <v>10</v>
      </c>
      <c r="C5" s="69">
        <f>SUM(E5:I5)</f>
        <v>59</v>
      </c>
      <c r="D5" s="55" t="s">
        <v>113</v>
      </c>
      <c r="E5" s="69">
        <v>8</v>
      </c>
      <c r="F5" s="69">
        <v>30</v>
      </c>
      <c r="G5" s="69">
        <v>4</v>
      </c>
      <c r="H5" s="69">
        <v>3</v>
      </c>
      <c r="I5" s="70">
        <v>14</v>
      </c>
      <c r="J5"/>
      <c r="O5" s="45"/>
    </row>
    <row r="6" spans="1:15" s="32" customFormat="1" ht="31.5" x14ac:dyDescent="0.5">
      <c r="A6" s="67">
        <v>2</v>
      </c>
      <c r="B6" s="65" t="s">
        <v>5</v>
      </c>
      <c r="C6" s="71">
        <f>SUM(E6:I6)</f>
        <v>54</v>
      </c>
      <c r="D6" s="68" t="s">
        <v>113</v>
      </c>
      <c r="E6" s="71">
        <v>7</v>
      </c>
      <c r="F6" s="71">
        <v>28</v>
      </c>
      <c r="G6" s="71">
        <v>4</v>
      </c>
      <c r="H6" s="71">
        <v>4</v>
      </c>
      <c r="I6" s="72">
        <v>11</v>
      </c>
      <c r="J6"/>
      <c r="O6" s="45"/>
    </row>
    <row r="7" spans="1:15" s="32" customFormat="1" ht="60" x14ac:dyDescent="0.5">
      <c r="A7" s="51">
        <v>3</v>
      </c>
      <c r="B7" s="64" t="s">
        <v>19</v>
      </c>
      <c r="C7" s="71">
        <f>SUM(E7:I7)</f>
        <v>53</v>
      </c>
      <c r="D7" s="52" t="s">
        <v>113</v>
      </c>
      <c r="E7" s="71">
        <v>10</v>
      </c>
      <c r="F7" s="71">
        <v>20</v>
      </c>
      <c r="G7" s="71">
        <v>3</v>
      </c>
      <c r="H7" s="71">
        <v>4</v>
      </c>
      <c r="I7" s="72">
        <v>16</v>
      </c>
      <c r="J7"/>
      <c r="O7" s="45"/>
    </row>
    <row r="8" spans="1:15" s="32" customFormat="1" ht="31.5" x14ac:dyDescent="0.5">
      <c r="A8" s="51">
        <v>4</v>
      </c>
      <c r="B8" s="64" t="s">
        <v>11</v>
      </c>
      <c r="C8" s="71">
        <f>SUM(E8:I8)</f>
        <v>52</v>
      </c>
      <c r="D8" s="52" t="s">
        <v>113</v>
      </c>
      <c r="E8" s="71">
        <v>16</v>
      </c>
      <c r="F8" s="71">
        <v>20</v>
      </c>
      <c r="G8" s="71">
        <v>3</v>
      </c>
      <c r="H8" s="71">
        <v>1</v>
      </c>
      <c r="I8" s="72">
        <v>12</v>
      </c>
      <c r="J8"/>
      <c r="O8" s="45"/>
    </row>
    <row r="9" spans="1:15" s="32" customFormat="1" ht="32.25" thickBot="1" x14ac:dyDescent="0.55000000000000004">
      <c r="A9" s="56">
        <v>4</v>
      </c>
      <c r="B9" s="62" t="s">
        <v>13</v>
      </c>
      <c r="C9" s="73">
        <f>SUM(E9:I9)</f>
        <v>52</v>
      </c>
      <c r="D9" s="57" t="s">
        <v>113</v>
      </c>
      <c r="E9" s="73">
        <v>8</v>
      </c>
      <c r="F9" s="73">
        <v>23</v>
      </c>
      <c r="G9" s="73">
        <v>4</v>
      </c>
      <c r="H9" s="73">
        <v>4</v>
      </c>
      <c r="I9" s="74">
        <v>13</v>
      </c>
      <c r="J9"/>
      <c r="O9" s="45"/>
    </row>
    <row r="10" spans="1:15" ht="44.25" customHeight="1" thickBot="1" x14ac:dyDescent="0.3">
      <c r="A10" s="75" t="s">
        <v>111</v>
      </c>
      <c r="B10" s="76"/>
      <c r="C10" s="76"/>
      <c r="D10" s="76"/>
      <c r="E10" s="76"/>
      <c r="F10" s="76"/>
      <c r="G10" s="76"/>
      <c r="H10" s="76"/>
      <c r="I10" s="77"/>
    </row>
    <row r="11" spans="1:15" ht="44.25" customHeight="1" x14ac:dyDescent="0.5">
      <c r="A11" s="51">
        <v>5</v>
      </c>
      <c r="B11" s="64" t="s">
        <v>6</v>
      </c>
      <c r="C11" s="71">
        <f t="shared" ref="C11:C16" si="0">SUM(E11:I11)</f>
        <v>51</v>
      </c>
      <c r="D11" s="52" t="s">
        <v>113</v>
      </c>
      <c r="E11" s="71">
        <v>7</v>
      </c>
      <c r="F11" s="71">
        <v>20</v>
      </c>
      <c r="G11" s="71">
        <v>4</v>
      </c>
      <c r="H11" s="71">
        <v>4</v>
      </c>
      <c r="I11" s="71">
        <v>16</v>
      </c>
    </row>
    <row r="12" spans="1:15" ht="31.5" x14ac:dyDescent="0.5">
      <c r="A12" s="51">
        <v>6</v>
      </c>
      <c r="B12" s="64" t="s">
        <v>21</v>
      </c>
      <c r="C12" s="71">
        <f t="shared" si="0"/>
        <v>48</v>
      </c>
      <c r="D12" s="52" t="s">
        <v>113</v>
      </c>
      <c r="E12" s="71">
        <v>14</v>
      </c>
      <c r="F12" s="71">
        <v>20</v>
      </c>
      <c r="G12" s="71">
        <v>3</v>
      </c>
      <c r="H12" s="71">
        <v>1</v>
      </c>
      <c r="I12" s="71">
        <v>10</v>
      </c>
    </row>
    <row r="13" spans="1:15" ht="31.5" x14ac:dyDescent="0.5">
      <c r="A13" s="51">
        <v>7</v>
      </c>
      <c r="B13" s="64" t="s">
        <v>12</v>
      </c>
      <c r="C13" s="71">
        <f t="shared" si="0"/>
        <v>47</v>
      </c>
      <c r="D13" s="52" t="s">
        <v>113</v>
      </c>
      <c r="E13" s="71">
        <v>10</v>
      </c>
      <c r="F13" s="71">
        <v>19</v>
      </c>
      <c r="G13" s="71">
        <v>4</v>
      </c>
      <c r="H13" s="71">
        <v>2</v>
      </c>
      <c r="I13" s="71">
        <v>12</v>
      </c>
    </row>
    <row r="14" spans="1:15" ht="31.5" x14ac:dyDescent="0.5">
      <c r="A14" s="51">
        <v>7</v>
      </c>
      <c r="B14" s="64" t="s">
        <v>15</v>
      </c>
      <c r="C14" s="71">
        <f t="shared" si="0"/>
        <v>47</v>
      </c>
      <c r="D14" s="52" t="s">
        <v>113</v>
      </c>
      <c r="E14" s="71">
        <v>7</v>
      </c>
      <c r="F14" s="71">
        <v>19</v>
      </c>
      <c r="G14" s="71">
        <v>3</v>
      </c>
      <c r="H14" s="71">
        <v>2</v>
      </c>
      <c r="I14" s="71">
        <v>16</v>
      </c>
    </row>
    <row r="15" spans="1:15" ht="31.5" x14ac:dyDescent="0.5">
      <c r="A15" s="51">
        <v>8</v>
      </c>
      <c r="B15" s="64" t="s">
        <v>20</v>
      </c>
      <c r="C15" s="71">
        <f t="shared" si="0"/>
        <v>46</v>
      </c>
      <c r="D15" s="52" t="s">
        <v>113</v>
      </c>
      <c r="E15" s="71">
        <v>12</v>
      </c>
      <c r="F15" s="71">
        <v>13</v>
      </c>
      <c r="G15" s="71">
        <v>4</v>
      </c>
      <c r="H15" s="71">
        <v>2</v>
      </c>
      <c r="I15" s="71">
        <v>15</v>
      </c>
    </row>
    <row r="16" spans="1:15" ht="32.25" thickBot="1" x14ac:dyDescent="0.55000000000000004">
      <c r="A16" s="51">
        <v>9</v>
      </c>
      <c r="B16" s="64" t="s">
        <v>18</v>
      </c>
      <c r="C16" s="71">
        <f t="shared" si="0"/>
        <v>44</v>
      </c>
      <c r="D16" s="52" t="s">
        <v>113</v>
      </c>
      <c r="E16" s="71">
        <v>8</v>
      </c>
      <c r="F16" s="71">
        <v>17</v>
      </c>
      <c r="G16" s="71">
        <v>4</v>
      </c>
      <c r="H16" s="71">
        <v>1</v>
      </c>
      <c r="I16" s="71">
        <v>14</v>
      </c>
    </row>
    <row r="17" spans="1:18" ht="47.25" customHeight="1" thickBot="1" x14ac:dyDescent="0.3">
      <c r="A17" s="78" t="s">
        <v>112</v>
      </c>
      <c r="B17" s="79"/>
      <c r="C17" s="79"/>
      <c r="D17" s="79"/>
      <c r="E17" s="79"/>
      <c r="F17" s="79"/>
      <c r="G17" s="79"/>
      <c r="H17" s="79"/>
      <c r="I17" s="80"/>
    </row>
    <row r="18" spans="1:18" ht="60" x14ac:dyDescent="0.5">
      <c r="A18" s="54">
        <v>10</v>
      </c>
      <c r="B18" s="63" t="s">
        <v>9</v>
      </c>
      <c r="C18" s="69">
        <f t="shared" ref="C18:C23" si="1">SUM(E18:I18)</f>
        <v>43</v>
      </c>
      <c r="D18" s="55" t="s">
        <v>113</v>
      </c>
      <c r="E18" s="69">
        <v>11</v>
      </c>
      <c r="F18" s="69">
        <v>12</v>
      </c>
      <c r="G18" s="69">
        <v>4</v>
      </c>
      <c r="H18" s="69">
        <v>4</v>
      </c>
      <c r="I18" s="70">
        <v>12</v>
      </c>
    </row>
    <row r="19" spans="1:18" ht="31.5" x14ac:dyDescent="0.25">
      <c r="A19" s="51">
        <v>11</v>
      </c>
      <c r="B19" s="64" t="s">
        <v>7</v>
      </c>
      <c r="C19" s="71">
        <f t="shared" si="1"/>
        <v>42</v>
      </c>
      <c r="D19" s="53" t="s">
        <v>113</v>
      </c>
      <c r="E19" s="71">
        <v>7</v>
      </c>
      <c r="F19" s="71">
        <v>17</v>
      </c>
      <c r="G19" s="71">
        <v>3</v>
      </c>
      <c r="H19" s="71">
        <v>2</v>
      </c>
      <c r="I19" s="72">
        <v>13</v>
      </c>
    </row>
    <row r="20" spans="1:18" ht="31.5" x14ac:dyDescent="0.5">
      <c r="A20" s="51">
        <v>11</v>
      </c>
      <c r="B20" s="64" t="s">
        <v>8</v>
      </c>
      <c r="C20" s="71">
        <f t="shared" si="1"/>
        <v>42</v>
      </c>
      <c r="D20" s="52" t="s">
        <v>113</v>
      </c>
      <c r="E20" s="71">
        <v>3</v>
      </c>
      <c r="F20" s="71">
        <v>21</v>
      </c>
      <c r="G20" s="71">
        <v>2</v>
      </c>
      <c r="H20" s="71">
        <v>1</v>
      </c>
      <c r="I20" s="72">
        <v>15</v>
      </c>
    </row>
    <row r="21" spans="1:18" ht="31.5" x14ac:dyDescent="0.5">
      <c r="A21" s="51">
        <v>12</v>
      </c>
      <c r="B21" s="64" t="s">
        <v>16</v>
      </c>
      <c r="C21" s="71">
        <f t="shared" si="1"/>
        <v>41</v>
      </c>
      <c r="D21" s="52" t="s">
        <v>113</v>
      </c>
      <c r="E21" s="71">
        <v>7</v>
      </c>
      <c r="F21" s="71">
        <v>15</v>
      </c>
      <c r="G21" s="71">
        <v>4</v>
      </c>
      <c r="H21" s="71">
        <v>4</v>
      </c>
      <c r="I21" s="72">
        <v>11</v>
      </c>
    </row>
    <row r="22" spans="1:18" ht="36" customHeight="1" x14ac:dyDescent="0.5">
      <c r="A22" s="51">
        <v>12</v>
      </c>
      <c r="B22" s="64" t="s">
        <v>17</v>
      </c>
      <c r="C22" s="71">
        <f>SUM(E22:I22)</f>
        <v>41</v>
      </c>
      <c r="D22" s="52" t="s">
        <v>113</v>
      </c>
      <c r="E22" s="71">
        <v>10</v>
      </c>
      <c r="F22" s="71">
        <v>14</v>
      </c>
      <c r="G22" s="71">
        <v>4</v>
      </c>
      <c r="H22" s="71">
        <v>4</v>
      </c>
      <c r="I22" s="72">
        <v>9</v>
      </c>
    </row>
    <row r="23" spans="1:18" ht="60.75" thickBot="1" x14ac:dyDescent="0.55000000000000004">
      <c r="A23" s="56">
        <v>13</v>
      </c>
      <c r="B23" s="62" t="s">
        <v>14</v>
      </c>
      <c r="C23" s="73">
        <f>SUM(E23:I23)</f>
        <v>40</v>
      </c>
      <c r="D23" s="57" t="s">
        <v>113</v>
      </c>
      <c r="E23" s="73">
        <v>8</v>
      </c>
      <c r="F23" s="73">
        <v>16</v>
      </c>
      <c r="G23" s="73">
        <v>3</v>
      </c>
      <c r="H23" s="73">
        <v>3</v>
      </c>
      <c r="I23" s="74">
        <v>10</v>
      </c>
    </row>
    <row r="27" spans="1:18" ht="23.25" x14ac:dyDescent="0.35">
      <c r="J27" s="58"/>
      <c r="K27" s="58"/>
      <c r="L27" s="58"/>
      <c r="M27" s="58"/>
      <c r="N27" s="58"/>
      <c r="O27" s="59"/>
      <c r="P27" s="58"/>
      <c r="Q27" s="58"/>
      <c r="R27" s="58"/>
    </row>
    <row r="61" spans="2:18" ht="26.25" x14ac:dyDescent="0.4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0"/>
      <c r="Q61" s="60"/>
      <c r="R61" s="60"/>
    </row>
    <row r="62" spans="2:18" ht="26.25" x14ac:dyDescent="0.4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0"/>
      <c r="Q62" s="60"/>
      <c r="R62" s="60"/>
    </row>
    <row r="63" spans="2:18" ht="26.25" x14ac:dyDescent="0.4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0"/>
      <c r="Q63" s="60"/>
      <c r="R63" s="60"/>
    </row>
    <row r="64" spans="2:18" ht="26.25" x14ac:dyDescent="0.4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0"/>
      <c r="Q64" s="60"/>
      <c r="R64" s="60"/>
    </row>
    <row r="65" spans="2:18" ht="26.25" x14ac:dyDescent="0.4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/>
      <c r="P65" s="60"/>
      <c r="Q65" s="60"/>
      <c r="R65" s="60"/>
    </row>
  </sheetData>
  <sortState ref="B5:I21">
    <sortCondition descending="1" ref="C5:C21"/>
  </sortState>
  <mergeCells count="5">
    <mergeCell ref="A10:I10"/>
    <mergeCell ref="A17:I17"/>
    <mergeCell ref="A4:I4"/>
    <mergeCell ref="A1:I1"/>
    <mergeCell ref="A2:I2"/>
  </mergeCells>
  <phoneticPr fontId="5" type="noConversion"/>
  <pageMargins left="0.19685039370078741" right="0.19685039370078741" top="0.19685039370078741" bottom="0.19685039370078741" header="0" footer="0"/>
  <pageSetup paperSize="9" scale="5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50" zoomScaleNormal="50" workbookViewId="0">
      <selection activeCell="Q5" sqref="Q5"/>
    </sheetView>
  </sheetViews>
  <sheetFormatPr defaultRowHeight="15" x14ac:dyDescent="0.25"/>
  <cols>
    <col min="2" max="2" width="45.140625" customWidth="1"/>
    <col min="3" max="3" width="22.140625" customWidth="1"/>
    <col min="5" max="5" width="18" customWidth="1"/>
    <col min="6" max="6" width="18.5703125" customWidth="1"/>
    <col min="8" max="8" width="9.140625" customWidth="1"/>
    <col min="9" max="9" width="13.42578125" customWidth="1"/>
    <col min="10" max="10" width="18.42578125" customWidth="1"/>
    <col min="11" max="11" width="12.7109375" customWidth="1"/>
    <col min="12" max="12" width="17.42578125" customWidth="1"/>
    <col min="13" max="13" width="7.7109375" customWidth="1"/>
    <col min="14" max="14" width="14.85546875" customWidth="1"/>
    <col min="15" max="15" width="13.28515625" customWidth="1"/>
  </cols>
  <sheetData>
    <row r="1" spans="1:16" ht="102.75" customHeight="1" x14ac:dyDescent="0.5">
      <c r="A1" s="33"/>
      <c r="B1" s="98" t="s">
        <v>105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48.5" customHeight="1" x14ac:dyDescent="0.5">
      <c r="A2" s="35" t="s">
        <v>74</v>
      </c>
      <c r="B2" s="35" t="s">
        <v>75</v>
      </c>
      <c r="C2" s="35" t="s">
        <v>76</v>
      </c>
      <c r="D2" s="99" t="s">
        <v>106</v>
      </c>
      <c r="E2" s="100"/>
      <c r="F2" s="99" t="s">
        <v>107</v>
      </c>
      <c r="G2" s="100"/>
      <c r="H2" s="101" t="s">
        <v>46</v>
      </c>
      <c r="I2" s="102"/>
      <c r="J2" s="99" t="s">
        <v>108</v>
      </c>
      <c r="K2" s="100"/>
      <c r="L2" s="99" t="s">
        <v>109</v>
      </c>
      <c r="M2" s="100"/>
      <c r="N2" s="99" t="s">
        <v>48</v>
      </c>
      <c r="O2" s="100"/>
      <c r="P2" s="33"/>
    </row>
    <row r="3" spans="1:16" ht="31.5" x14ac:dyDescent="0.5">
      <c r="A3" s="36">
        <v>1</v>
      </c>
      <c r="B3" s="37" t="s">
        <v>13</v>
      </c>
      <c r="C3" s="36">
        <f t="shared" ref="C3:C19" si="0">SUM(D3:N3)</f>
        <v>132.5</v>
      </c>
      <c r="D3" s="103">
        <v>47.5</v>
      </c>
      <c r="E3" s="104"/>
      <c r="F3" s="92">
        <v>4</v>
      </c>
      <c r="G3" s="93"/>
      <c r="H3" s="105">
        <v>33</v>
      </c>
      <c r="I3" s="106"/>
      <c r="J3" s="42">
        <v>20</v>
      </c>
      <c r="K3" s="38"/>
      <c r="L3" s="92">
        <v>12</v>
      </c>
      <c r="M3" s="93"/>
      <c r="N3" s="92">
        <v>16</v>
      </c>
      <c r="O3" s="93"/>
      <c r="P3" s="34"/>
    </row>
    <row r="4" spans="1:16" ht="31.5" x14ac:dyDescent="0.5">
      <c r="A4" s="36">
        <v>2</v>
      </c>
      <c r="B4" s="37" t="s">
        <v>10</v>
      </c>
      <c r="C4" s="36">
        <f t="shared" si="0"/>
        <v>131</v>
      </c>
      <c r="D4" s="105">
        <v>44</v>
      </c>
      <c r="E4" s="106"/>
      <c r="F4" s="90">
        <v>8</v>
      </c>
      <c r="G4" s="91"/>
      <c r="H4" s="105">
        <v>38</v>
      </c>
      <c r="I4" s="106"/>
      <c r="J4" s="43">
        <v>18</v>
      </c>
      <c r="K4" s="39"/>
      <c r="L4" s="90">
        <v>9</v>
      </c>
      <c r="M4" s="91"/>
      <c r="N4" s="90">
        <v>14</v>
      </c>
      <c r="O4" s="91"/>
      <c r="P4" s="34"/>
    </row>
    <row r="5" spans="1:16" ht="31.5" x14ac:dyDescent="0.5">
      <c r="A5" s="36">
        <v>3</v>
      </c>
      <c r="B5" s="37" t="s">
        <v>21</v>
      </c>
      <c r="C5" s="36">
        <f t="shared" si="0"/>
        <v>129</v>
      </c>
      <c r="D5" s="105">
        <v>44</v>
      </c>
      <c r="E5" s="106"/>
      <c r="F5" s="90">
        <v>14</v>
      </c>
      <c r="G5" s="91"/>
      <c r="H5" s="105">
        <v>33</v>
      </c>
      <c r="I5" s="106"/>
      <c r="J5" s="43">
        <v>20</v>
      </c>
      <c r="K5" s="39"/>
      <c r="L5" s="90">
        <v>8</v>
      </c>
      <c r="M5" s="91"/>
      <c r="N5" s="90">
        <v>10</v>
      </c>
      <c r="O5" s="91"/>
      <c r="P5" s="34"/>
    </row>
    <row r="6" spans="1:16" ht="31.5" x14ac:dyDescent="0.5">
      <c r="A6" s="40">
        <v>4</v>
      </c>
      <c r="B6" s="41" t="s">
        <v>20</v>
      </c>
      <c r="C6" s="40">
        <f t="shared" si="0"/>
        <v>128</v>
      </c>
      <c r="D6" s="96">
        <v>40</v>
      </c>
      <c r="E6" s="97"/>
      <c r="F6" s="86">
        <v>20</v>
      </c>
      <c r="G6" s="87"/>
      <c r="H6" s="96">
        <v>26</v>
      </c>
      <c r="I6" s="97"/>
      <c r="J6" s="96">
        <v>19</v>
      </c>
      <c r="K6" s="97"/>
      <c r="L6" s="86">
        <v>8</v>
      </c>
      <c r="M6" s="87"/>
      <c r="N6" s="86">
        <v>15</v>
      </c>
      <c r="O6" s="87"/>
      <c r="P6" s="33"/>
    </row>
    <row r="7" spans="1:16" ht="31.5" x14ac:dyDescent="0.5">
      <c r="A7" s="40">
        <v>5</v>
      </c>
      <c r="B7" s="41" t="s">
        <v>12</v>
      </c>
      <c r="C7" s="40">
        <f t="shared" si="0"/>
        <v>126</v>
      </c>
      <c r="D7" s="96">
        <v>44</v>
      </c>
      <c r="E7" s="97"/>
      <c r="F7" s="96">
        <v>12</v>
      </c>
      <c r="G7" s="97"/>
      <c r="H7" s="96">
        <v>32</v>
      </c>
      <c r="I7" s="97"/>
      <c r="J7" s="96">
        <v>18</v>
      </c>
      <c r="K7" s="97"/>
      <c r="L7" s="86">
        <v>8</v>
      </c>
      <c r="M7" s="87"/>
      <c r="N7" s="86">
        <v>12</v>
      </c>
      <c r="O7" s="87"/>
      <c r="P7" s="33"/>
    </row>
    <row r="8" spans="1:16" ht="31.5" x14ac:dyDescent="0.5">
      <c r="A8" s="40">
        <v>6</v>
      </c>
      <c r="B8" s="41" t="s">
        <v>5</v>
      </c>
      <c r="C8" s="40">
        <f t="shared" si="0"/>
        <v>125.5</v>
      </c>
      <c r="D8" s="96">
        <v>38.5</v>
      </c>
      <c r="E8" s="97"/>
      <c r="F8" s="96">
        <v>11</v>
      </c>
      <c r="G8" s="97"/>
      <c r="H8" s="96">
        <v>38</v>
      </c>
      <c r="I8" s="97"/>
      <c r="J8" s="96">
        <v>18</v>
      </c>
      <c r="K8" s="97"/>
      <c r="L8" s="86">
        <v>8</v>
      </c>
      <c r="M8" s="87"/>
      <c r="N8" s="86">
        <v>12</v>
      </c>
      <c r="O8" s="87"/>
      <c r="P8" s="33"/>
    </row>
    <row r="9" spans="1:16" ht="31.5" x14ac:dyDescent="0.5">
      <c r="A9" s="40">
        <v>7</v>
      </c>
      <c r="B9" s="41" t="s">
        <v>6</v>
      </c>
      <c r="C9" s="40">
        <f t="shared" si="0"/>
        <v>124.5</v>
      </c>
      <c r="D9" s="96">
        <v>42.5</v>
      </c>
      <c r="E9" s="97"/>
      <c r="F9" s="96">
        <v>8</v>
      </c>
      <c r="G9" s="97"/>
      <c r="H9" s="96">
        <v>35</v>
      </c>
      <c r="I9" s="97"/>
      <c r="J9" s="96">
        <v>20</v>
      </c>
      <c r="K9" s="97"/>
      <c r="L9" s="86">
        <v>9</v>
      </c>
      <c r="M9" s="87"/>
      <c r="N9" s="86">
        <v>10</v>
      </c>
      <c r="O9" s="87"/>
      <c r="P9" s="33"/>
    </row>
    <row r="10" spans="1:16" ht="31.5" x14ac:dyDescent="0.5">
      <c r="A10" s="40">
        <v>8</v>
      </c>
      <c r="B10" s="41" t="s">
        <v>19</v>
      </c>
      <c r="C10" s="40">
        <f t="shared" si="0"/>
        <v>124</v>
      </c>
      <c r="D10" s="96">
        <v>44</v>
      </c>
      <c r="E10" s="97"/>
      <c r="F10" s="96">
        <v>22</v>
      </c>
      <c r="G10" s="97"/>
      <c r="H10" s="96">
        <v>18</v>
      </c>
      <c r="I10" s="97"/>
      <c r="J10" s="96">
        <v>15</v>
      </c>
      <c r="K10" s="97"/>
      <c r="L10" s="86">
        <v>11</v>
      </c>
      <c r="M10" s="87"/>
      <c r="N10" s="86">
        <v>14</v>
      </c>
      <c r="O10" s="87"/>
      <c r="P10" s="33"/>
    </row>
    <row r="11" spans="1:16" ht="31.5" x14ac:dyDescent="0.5">
      <c r="A11" s="40">
        <v>9</v>
      </c>
      <c r="B11" s="41" t="s">
        <v>8</v>
      </c>
      <c r="C11" s="40">
        <f t="shared" si="0"/>
        <v>121</v>
      </c>
      <c r="D11" s="96">
        <v>40</v>
      </c>
      <c r="E11" s="97"/>
      <c r="F11" s="96">
        <v>9</v>
      </c>
      <c r="G11" s="97"/>
      <c r="H11" s="96">
        <v>33</v>
      </c>
      <c r="I11" s="97"/>
      <c r="J11" s="96">
        <v>18</v>
      </c>
      <c r="K11" s="97"/>
      <c r="L11" s="86">
        <v>6</v>
      </c>
      <c r="M11" s="87"/>
      <c r="N11" s="86">
        <v>15</v>
      </c>
      <c r="O11" s="87"/>
      <c r="P11" s="33"/>
    </row>
    <row r="12" spans="1:16" ht="31.5" x14ac:dyDescent="0.5">
      <c r="A12" s="40">
        <v>10</v>
      </c>
      <c r="B12" s="41" t="s">
        <v>11</v>
      </c>
      <c r="C12" s="40">
        <f t="shared" si="0"/>
        <v>121</v>
      </c>
      <c r="D12" s="96">
        <v>40</v>
      </c>
      <c r="E12" s="97"/>
      <c r="F12" s="96">
        <v>18</v>
      </c>
      <c r="G12" s="97"/>
      <c r="H12" s="96">
        <v>27</v>
      </c>
      <c r="I12" s="97"/>
      <c r="J12" s="96">
        <v>18</v>
      </c>
      <c r="K12" s="97"/>
      <c r="L12" s="86">
        <v>6</v>
      </c>
      <c r="M12" s="87"/>
      <c r="N12" s="86">
        <v>12</v>
      </c>
      <c r="O12" s="87"/>
      <c r="P12" s="33"/>
    </row>
    <row r="13" spans="1:16" ht="31.5" x14ac:dyDescent="0.5">
      <c r="A13" s="40">
        <v>11</v>
      </c>
      <c r="B13" s="41" t="s">
        <v>16</v>
      </c>
      <c r="C13" s="40">
        <f t="shared" si="0"/>
        <v>119</v>
      </c>
      <c r="D13" s="96">
        <v>44</v>
      </c>
      <c r="E13" s="97"/>
      <c r="F13" s="96">
        <v>9</v>
      </c>
      <c r="G13" s="97"/>
      <c r="H13" s="96">
        <v>31</v>
      </c>
      <c r="I13" s="97"/>
      <c r="J13" s="96">
        <v>20</v>
      </c>
      <c r="K13" s="97"/>
      <c r="L13" s="86">
        <v>5</v>
      </c>
      <c r="M13" s="87"/>
      <c r="N13" s="86">
        <v>10</v>
      </c>
      <c r="O13" s="87"/>
      <c r="P13" s="33"/>
    </row>
    <row r="14" spans="1:16" ht="31.5" x14ac:dyDescent="0.5">
      <c r="A14" s="40">
        <v>12</v>
      </c>
      <c r="B14" s="41" t="s">
        <v>7</v>
      </c>
      <c r="C14" s="40">
        <f t="shared" si="0"/>
        <v>117</v>
      </c>
      <c r="D14" s="96">
        <v>44</v>
      </c>
      <c r="E14" s="97"/>
      <c r="F14" s="96">
        <v>11</v>
      </c>
      <c r="G14" s="97"/>
      <c r="H14" s="96">
        <v>30</v>
      </c>
      <c r="I14" s="97"/>
      <c r="J14" s="96">
        <v>16</v>
      </c>
      <c r="K14" s="97"/>
      <c r="L14" s="86">
        <v>3</v>
      </c>
      <c r="M14" s="87"/>
      <c r="N14" s="86">
        <v>13</v>
      </c>
      <c r="O14" s="87"/>
      <c r="P14" s="33"/>
    </row>
    <row r="15" spans="1:16" ht="31.5" x14ac:dyDescent="0.5">
      <c r="A15" s="40">
        <v>13</v>
      </c>
      <c r="B15" s="41" t="s">
        <v>15</v>
      </c>
      <c r="C15" s="40">
        <f t="shared" si="0"/>
        <v>117</v>
      </c>
      <c r="D15" s="96">
        <v>43</v>
      </c>
      <c r="E15" s="97"/>
      <c r="F15" s="96">
        <v>4</v>
      </c>
      <c r="G15" s="97"/>
      <c r="H15" s="96">
        <v>30</v>
      </c>
      <c r="I15" s="97"/>
      <c r="J15" s="96">
        <v>19</v>
      </c>
      <c r="K15" s="97"/>
      <c r="L15" s="86">
        <v>9</v>
      </c>
      <c r="M15" s="87"/>
      <c r="N15" s="86">
        <v>12</v>
      </c>
      <c r="O15" s="87"/>
      <c r="P15" s="33"/>
    </row>
    <row r="16" spans="1:16" ht="31.5" x14ac:dyDescent="0.5">
      <c r="A16" s="40">
        <v>14</v>
      </c>
      <c r="B16" s="41" t="s">
        <v>14</v>
      </c>
      <c r="C16" s="40">
        <f t="shared" si="0"/>
        <v>116.5</v>
      </c>
      <c r="D16" s="96">
        <v>42.5</v>
      </c>
      <c r="E16" s="97"/>
      <c r="F16" s="96">
        <v>12</v>
      </c>
      <c r="G16" s="97"/>
      <c r="H16" s="96">
        <v>29</v>
      </c>
      <c r="I16" s="97"/>
      <c r="J16" s="96">
        <v>15</v>
      </c>
      <c r="K16" s="97"/>
      <c r="L16" s="86">
        <v>8</v>
      </c>
      <c r="M16" s="87"/>
      <c r="N16" s="86">
        <v>10</v>
      </c>
      <c r="O16" s="87"/>
      <c r="P16" s="33"/>
    </row>
    <row r="17" spans="1:16" ht="31.5" x14ac:dyDescent="0.5">
      <c r="A17" s="40">
        <v>15</v>
      </c>
      <c r="B17" s="41" t="s">
        <v>18</v>
      </c>
      <c r="C17" s="40">
        <f t="shared" si="0"/>
        <v>115</v>
      </c>
      <c r="D17" s="96">
        <v>40</v>
      </c>
      <c r="E17" s="97"/>
      <c r="F17" s="96">
        <v>4</v>
      </c>
      <c r="G17" s="97"/>
      <c r="H17" s="96">
        <v>32</v>
      </c>
      <c r="I17" s="97"/>
      <c r="J17" s="96">
        <v>19</v>
      </c>
      <c r="K17" s="97"/>
      <c r="L17" s="86">
        <v>9</v>
      </c>
      <c r="M17" s="87"/>
      <c r="N17" s="86">
        <v>11</v>
      </c>
      <c r="O17" s="87"/>
      <c r="P17" s="33"/>
    </row>
    <row r="18" spans="1:16" ht="31.5" x14ac:dyDescent="0.5">
      <c r="A18" s="40">
        <v>16</v>
      </c>
      <c r="B18" s="41" t="s">
        <v>9</v>
      </c>
      <c r="C18" s="40">
        <f t="shared" si="0"/>
        <v>113</v>
      </c>
      <c r="D18" s="96">
        <v>40</v>
      </c>
      <c r="E18" s="97"/>
      <c r="F18" s="96">
        <v>14</v>
      </c>
      <c r="G18" s="97"/>
      <c r="H18" s="96">
        <v>21</v>
      </c>
      <c r="I18" s="97"/>
      <c r="J18" s="96">
        <v>19</v>
      </c>
      <c r="K18" s="97"/>
      <c r="L18" s="86">
        <v>9</v>
      </c>
      <c r="M18" s="87"/>
      <c r="N18" s="86">
        <v>10</v>
      </c>
      <c r="O18" s="87"/>
      <c r="P18" s="33"/>
    </row>
    <row r="19" spans="1:16" ht="31.5" x14ac:dyDescent="0.5">
      <c r="A19" s="40">
        <v>17</v>
      </c>
      <c r="B19" s="41" t="s">
        <v>17</v>
      </c>
      <c r="C19" s="41">
        <f t="shared" si="0"/>
        <v>109</v>
      </c>
      <c r="D19" s="88">
        <v>44</v>
      </c>
      <c r="E19" s="89"/>
      <c r="F19" s="94">
        <v>4</v>
      </c>
      <c r="G19" s="95"/>
      <c r="H19" s="88">
        <v>24</v>
      </c>
      <c r="I19" s="89"/>
      <c r="J19" s="94">
        <v>19</v>
      </c>
      <c r="K19" s="95"/>
      <c r="L19" s="94">
        <v>9</v>
      </c>
      <c r="M19" s="95"/>
      <c r="N19" s="88">
        <v>9</v>
      </c>
      <c r="O19" s="89"/>
      <c r="P19" s="33"/>
    </row>
  </sheetData>
  <mergeCells count="106">
    <mergeCell ref="D18:E18"/>
    <mergeCell ref="D19:E19"/>
    <mergeCell ref="H3:I3"/>
    <mergeCell ref="H4:I4"/>
    <mergeCell ref="H5:I5"/>
    <mergeCell ref="H6:I6"/>
    <mergeCell ref="H8:I8"/>
    <mergeCell ref="H9:I9"/>
    <mergeCell ref="H10:I10"/>
    <mergeCell ref="H7:I7"/>
    <mergeCell ref="H11:I11"/>
    <mergeCell ref="H12:I12"/>
    <mergeCell ref="H13:I13"/>
    <mergeCell ref="D13:E13"/>
    <mergeCell ref="D14:E14"/>
    <mergeCell ref="D15:E15"/>
    <mergeCell ref="H19:I19"/>
    <mergeCell ref="H14:I14"/>
    <mergeCell ref="H15:I15"/>
    <mergeCell ref="H16:I16"/>
    <mergeCell ref="H17:I17"/>
    <mergeCell ref="H18:I18"/>
    <mergeCell ref="D5:E5"/>
    <mergeCell ref="D6:E6"/>
    <mergeCell ref="D8:E8"/>
    <mergeCell ref="D16:E16"/>
    <mergeCell ref="D17:E17"/>
    <mergeCell ref="D9:E9"/>
    <mergeCell ref="D10:E10"/>
    <mergeCell ref="D7:E7"/>
    <mergeCell ref="D11:E11"/>
    <mergeCell ref="D12:E12"/>
    <mergeCell ref="B1:P1"/>
    <mergeCell ref="D2:E2"/>
    <mergeCell ref="F2:G2"/>
    <mergeCell ref="H2:I2"/>
    <mergeCell ref="J2:K2"/>
    <mergeCell ref="L2:M2"/>
    <mergeCell ref="N2:O2"/>
    <mergeCell ref="D3:E3"/>
    <mergeCell ref="D4:E4"/>
    <mergeCell ref="J11:K11"/>
    <mergeCell ref="J12:K12"/>
    <mergeCell ref="F6:G6"/>
    <mergeCell ref="F3:G3"/>
    <mergeCell ref="F4:G4"/>
    <mergeCell ref="F5:G5"/>
    <mergeCell ref="F8:G8"/>
    <mergeCell ref="F9:G9"/>
    <mergeCell ref="F10:G10"/>
    <mergeCell ref="F7:G7"/>
    <mergeCell ref="F11:G11"/>
    <mergeCell ref="F12:G12"/>
    <mergeCell ref="J6:K6"/>
    <mergeCell ref="J8:K8"/>
    <mergeCell ref="J9:K9"/>
    <mergeCell ref="J10:K10"/>
    <mergeCell ref="J7:K7"/>
    <mergeCell ref="F18:G18"/>
    <mergeCell ref="F19:G19"/>
    <mergeCell ref="J13:K13"/>
    <mergeCell ref="J14:K14"/>
    <mergeCell ref="J15:K15"/>
    <mergeCell ref="J16:K16"/>
    <mergeCell ref="J17:K17"/>
    <mergeCell ref="J18:K18"/>
    <mergeCell ref="J19:K19"/>
    <mergeCell ref="F13:G13"/>
    <mergeCell ref="F14:G14"/>
    <mergeCell ref="F15:G15"/>
    <mergeCell ref="F16:G16"/>
    <mergeCell ref="F17:G17"/>
    <mergeCell ref="L16:M16"/>
    <mergeCell ref="L17:M17"/>
    <mergeCell ref="L18:M18"/>
    <mergeCell ref="L19:M19"/>
    <mergeCell ref="L5:M5"/>
    <mergeCell ref="L11:M11"/>
    <mergeCell ref="L12:M12"/>
    <mergeCell ref="L13:M13"/>
    <mergeCell ref="L14:M14"/>
    <mergeCell ref="L15:M15"/>
    <mergeCell ref="L6:M6"/>
    <mergeCell ref="L8:M8"/>
    <mergeCell ref="L9:M9"/>
    <mergeCell ref="L10:M10"/>
    <mergeCell ref="L7:M7"/>
    <mergeCell ref="N6:O6"/>
    <mergeCell ref="N8:O8"/>
    <mergeCell ref="N9:O9"/>
    <mergeCell ref="N10:O10"/>
    <mergeCell ref="N7:O7"/>
    <mergeCell ref="L4:M4"/>
    <mergeCell ref="L3:M3"/>
    <mergeCell ref="N3:O3"/>
    <mergeCell ref="N4:O4"/>
    <mergeCell ref="N5:O5"/>
    <mergeCell ref="N16:O16"/>
    <mergeCell ref="N17:O17"/>
    <mergeCell ref="N18:O18"/>
    <mergeCell ref="N19:O19"/>
    <mergeCell ref="N11:O11"/>
    <mergeCell ref="N12:O12"/>
    <mergeCell ref="N13:O13"/>
    <mergeCell ref="N14:O14"/>
    <mergeCell ref="N15:O1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7"/>
  <sheetViews>
    <sheetView zoomScale="80" zoomScaleNormal="80" workbookViewId="0">
      <pane ySplit="2" topLeftCell="A120" activePane="bottomLeft" state="frozenSplit"/>
      <selection pane="bottomLeft" activeCell="A144" sqref="A144:U167"/>
    </sheetView>
  </sheetViews>
  <sheetFormatPr defaultRowHeight="15" x14ac:dyDescent="0.25"/>
  <cols>
    <col min="2" max="2" width="41.42578125" customWidth="1"/>
    <col min="3" max="3" width="12.85546875" customWidth="1"/>
    <col min="4" max="4" width="8.140625" customWidth="1"/>
    <col min="21" max="21" width="26.42578125" customWidth="1"/>
  </cols>
  <sheetData>
    <row r="1" spans="1:21" ht="60.75" customHeight="1" x14ac:dyDescent="0.25">
      <c r="A1" s="114" t="s">
        <v>4</v>
      </c>
      <c r="B1" s="114" t="s">
        <v>0</v>
      </c>
      <c r="C1" s="114" t="s">
        <v>1</v>
      </c>
      <c r="D1" s="114" t="s">
        <v>2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3" t="s">
        <v>3</v>
      </c>
    </row>
    <row r="2" spans="1:21" ht="103.5" customHeight="1" x14ac:dyDescent="0.25">
      <c r="A2" s="114"/>
      <c r="B2" s="114"/>
      <c r="C2" s="114"/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13"/>
    </row>
    <row r="3" spans="1:21" x14ac:dyDescent="0.25">
      <c r="A3" s="115" t="s">
        <v>44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1:21" ht="45" x14ac:dyDescent="0.25">
      <c r="A4" s="1">
        <v>1</v>
      </c>
      <c r="B4" s="8" t="s">
        <v>79</v>
      </c>
      <c r="C4" s="1" t="s">
        <v>50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6" t="s">
        <v>58</v>
      </c>
    </row>
    <row r="5" spans="1:21" ht="45" x14ac:dyDescent="0.25">
      <c r="A5" s="1">
        <v>2</v>
      </c>
      <c r="B5" s="8" t="s">
        <v>80</v>
      </c>
      <c r="C5" s="1" t="s">
        <v>50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6" t="s">
        <v>58</v>
      </c>
    </row>
    <row r="6" spans="1:21" ht="45" x14ac:dyDescent="0.25">
      <c r="A6" s="1">
        <v>3</v>
      </c>
      <c r="B6" s="8" t="s">
        <v>81</v>
      </c>
      <c r="C6" s="1" t="s">
        <v>50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6" t="s">
        <v>58</v>
      </c>
    </row>
    <row r="7" spans="1:21" ht="45" x14ac:dyDescent="0.25">
      <c r="A7" s="1">
        <v>4</v>
      </c>
      <c r="B7" s="8" t="s">
        <v>82</v>
      </c>
      <c r="C7" s="1" t="s">
        <v>50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6" t="s">
        <v>58</v>
      </c>
    </row>
    <row r="8" spans="1:21" ht="60" x14ac:dyDescent="0.25">
      <c r="A8" s="1">
        <v>5</v>
      </c>
      <c r="B8" s="8" t="s">
        <v>83</v>
      </c>
      <c r="C8" s="1" t="s">
        <v>50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6" t="s">
        <v>58</v>
      </c>
    </row>
    <row r="9" spans="1:21" ht="45" x14ac:dyDescent="0.25">
      <c r="A9" s="1">
        <v>6</v>
      </c>
      <c r="B9" s="8" t="s">
        <v>84</v>
      </c>
      <c r="C9" s="1" t="s">
        <v>50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6" t="s">
        <v>58</v>
      </c>
    </row>
    <row r="10" spans="1:21" ht="75" x14ac:dyDescent="0.25">
      <c r="A10" s="1">
        <v>7</v>
      </c>
      <c r="B10" s="9" t="s">
        <v>85</v>
      </c>
      <c r="C10" s="1" t="s">
        <v>50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6" t="s">
        <v>58</v>
      </c>
    </row>
    <row r="11" spans="1:21" ht="135" x14ac:dyDescent="0.25">
      <c r="A11" s="1">
        <v>8</v>
      </c>
      <c r="B11" s="9" t="s">
        <v>86</v>
      </c>
      <c r="C11" s="7" t="s">
        <v>51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6" t="s">
        <v>58</v>
      </c>
    </row>
    <row r="12" spans="1:21" ht="120" x14ac:dyDescent="0.25">
      <c r="A12" s="1">
        <v>9</v>
      </c>
      <c r="B12" s="8" t="s">
        <v>87</v>
      </c>
      <c r="C12" s="1" t="s">
        <v>50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6" t="s">
        <v>58</v>
      </c>
    </row>
    <row r="13" spans="1:21" ht="105" x14ac:dyDescent="0.25">
      <c r="A13" s="1">
        <v>10</v>
      </c>
      <c r="B13" s="8" t="s">
        <v>88</v>
      </c>
      <c r="C13" s="7" t="s">
        <v>51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6" t="s">
        <v>58</v>
      </c>
    </row>
    <row r="14" spans="1:21" ht="105" x14ac:dyDescent="0.25">
      <c r="A14" s="1">
        <v>11</v>
      </c>
      <c r="B14" s="8" t="s">
        <v>89</v>
      </c>
      <c r="C14" s="7" t="s">
        <v>51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6" t="s">
        <v>58</v>
      </c>
    </row>
    <row r="15" spans="1:21" ht="107.25" customHeight="1" x14ac:dyDescent="0.25">
      <c r="A15" s="1">
        <v>12</v>
      </c>
      <c r="B15" s="9" t="s">
        <v>90</v>
      </c>
      <c r="C15" s="1" t="s">
        <v>50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6" t="s">
        <v>58</v>
      </c>
    </row>
    <row r="16" spans="1:21" ht="105" x14ac:dyDescent="0.25">
      <c r="A16" s="1">
        <v>13</v>
      </c>
      <c r="B16" s="8" t="s">
        <v>91</v>
      </c>
      <c r="C16" s="1" t="s">
        <v>50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6" t="s">
        <v>58</v>
      </c>
    </row>
    <row r="17" spans="1:21" x14ac:dyDescent="0.25">
      <c r="A17" s="115" t="s">
        <v>45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</row>
    <row r="18" spans="1:21" ht="90" x14ac:dyDescent="0.25">
      <c r="A18" s="1">
        <v>14</v>
      </c>
      <c r="B18" s="10" t="s">
        <v>92</v>
      </c>
      <c r="C18" s="7" t="s">
        <v>51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100</v>
      </c>
      <c r="L18" s="1">
        <v>0</v>
      </c>
      <c r="M18" s="1">
        <v>0</v>
      </c>
      <c r="N18" s="1">
        <v>0</v>
      </c>
      <c r="O18" s="1">
        <v>100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2" t="s">
        <v>59</v>
      </c>
    </row>
    <row r="19" spans="1:21" x14ac:dyDescent="0.25">
      <c r="A19" s="1"/>
      <c r="B19" s="10"/>
      <c r="C19" s="7" t="s">
        <v>57</v>
      </c>
      <c r="D19" s="3">
        <f>IF(D18=0,0,4)</f>
        <v>4</v>
      </c>
      <c r="E19" s="3">
        <f t="shared" ref="E19:T19" si="0">IF(E18=0,0,4)</f>
        <v>0</v>
      </c>
      <c r="F19" s="3">
        <f t="shared" si="0"/>
        <v>0</v>
      </c>
      <c r="G19" s="3">
        <f t="shared" si="0"/>
        <v>0</v>
      </c>
      <c r="H19" s="3">
        <f t="shared" si="0"/>
        <v>0</v>
      </c>
      <c r="I19" s="3">
        <f t="shared" si="0"/>
        <v>0</v>
      </c>
      <c r="J19" s="3">
        <f t="shared" si="0"/>
        <v>0</v>
      </c>
      <c r="K19" s="3">
        <f t="shared" si="0"/>
        <v>4</v>
      </c>
      <c r="L19" s="3">
        <f t="shared" si="0"/>
        <v>0</v>
      </c>
      <c r="M19" s="3">
        <f t="shared" si="0"/>
        <v>0</v>
      </c>
      <c r="N19" s="3">
        <f t="shared" si="0"/>
        <v>0</v>
      </c>
      <c r="O19" s="3">
        <f t="shared" si="0"/>
        <v>4</v>
      </c>
      <c r="P19" s="3">
        <f t="shared" si="0"/>
        <v>0</v>
      </c>
      <c r="Q19" s="3">
        <f t="shared" si="0"/>
        <v>0</v>
      </c>
      <c r="R19" s="3">
        <f t="shared" si="0"/>
        <v>0</v>
      </c>
      <c r="S19" s="3">
        <f t="shared" si="0"/>
        <v>0</v>
      </c>
      <c r="T19" s="3">
        <f t="shared" si="0"/>
        <v>0</v>
      </c>
      <c r="U19" s="22"/>
    </row>
    <row r="20" spans="1:21" ht="90" x14ac:dyDescent="0.25">
      <c r="A20" s="1">
        <v>15</v>
      </c>
      <c r="B20" s="2" t="s">
        <v>22</v>
      </c>
      <c r="C20" s="7" t="s">
        <v>51</v>
      </c>
      <c r="D20" s="1">
        <v>0</v>
      </c>
      <c r="E20" s="1">
        <v>100</v>
      </c>
      <c r="F20" s="1">
        <v>70.3</v>
      </c>
      <c r="G20" s="1">
        <v>75</v>
      </c>
      <c r="H20" s="1">
        <v>83</v>
      </c>
      <c r="I20" s="1">
        <v>84.6</v>
      </c>
      <c r="J20" s="1">
        <v>50</v>
      </c>
      <c r="K20" s="1">
        <v>47.4</v>
      </c>
      <c r="L20" s="1">
        <v>40</v>
      </c>
      <c r="M20" s="1">
        <v>84.6</v>
      </c>
      <c r="N20" s="1">
        <v>50</v>
      </c>
      <c r="O20" s="1">
        <v>100</v>
      </c>
      <c r="P20" s="1">
        <v>93.8</v>
      </c>
      <c r="Q20" s="1">
        <v>84.6</v>
      </c>
      <c r="R20" s="1">
        <v>57.1</v>
      </c>
      <c r="S20" s="1">
        <v>100</v>
      </c>
      <c r="T20" s="1">
        <v>90.4</v>
      </c>
      <c r="U20" s="22" t="s">
        <v>59</v>
      </c>
    </row>
    <row r="21" spans="1:21" x14ac:dyDescent="0.25">
      <c r="A21" s="1"/>
      <c r="B21" s="2"/>
      <c r="C21" s="7" t="s">
        <v>57</v>
      </c>
      <c r="D21" s="3">
        <f>IF(AND(D20&lt;20),0,IF(AND(D20&gt;=20,D20&lt;40),1,IF(AND(D20&gt;=40,D20&lt;60),2,IF(AND(D20&gt;=60,D20&lt;80),3,4))))</f>
        <v>0</v>
      </c>
      <c r="E21" s="3">
        <f t="shared" ref="E21:T21" si="1">IF(AND(E20&lt;20),0,IF(AND(E20&gt;=20,E20&lt;40),1,IF(AND(E20&gt;=40,E20&lt;60),2,IF(AND(E20&gt;=60,E20&lt;80),3,4))))</f>
        <v>4</v>
      </c>
      <c r="F21" s="3">
        <f t="shared" si="1"/>
        <v>3</v>
      </c>
      <c r="G21" s="3">
        <f t="shared" si="1"/>
        <v>3</v>
      </c>
      <c r="H21" s="3">
        <f t="shared" si="1"/>
        <v>4</v>
      </c>
      <c r="I21" s="3">
        <f t="shared" si="1"/>
        <v>4</v>
      </c>
      <c r="J21" s="3">
        <f t="shared" si="1"/>
        <v>2</v>
      </c>
      <c r="K21" s="3">
        <f t="shared" si="1"/>
        <v>2</v>
      </c>
      <c r="L21" s="3">
        <f t="shared" si="1"/>
        <v>2</v>
      </c>
      <c r="M21" s="3">
        <f t="shared" si="1"/>
        <v>4</v>
      </c>
      <c r="N21" s="3">
        <f t="shared" si="1"/>
        <v>2</v>
      </c>
      <c r="O21" s="3">
        <f t="shared" si="1"/>
        <v>4</v>
      </c>
      <c r="P21" s="3">
        <f t="shared" si="1"/>
        <v>4</v>
      </c>
      <c r="Q21" s="3">
        <f t="shared" si="1"/>
        <v>4</v>
      </c>
      <c r="R21" s="3">
        <f t="shared" si="1"/>
        <v>2</v>
      </c>
      <c r="S21" s="3">
        <f t="shared" si="1"/>
        <v>4</v>
      </c>
      <c r="T21" s="3">
        <f t="shared" si="1"/>
        <v>4</v>
      </c>
      <c r="U21" s="22"/>
    </row>
    <row r="22" spans="1:21" ht="90" x14ac:dyDescent="0.25">
      <c r="A22" s="1">
        <v>16</v>
      </c>
      <c r="B22" s="2" t="s">
        <v>23</v>
      </c>
      <c r="C22" s="7" t="s">
        <v>51</v>
      </c>
      <c r="D22" s="1">
        <v>100</v>
      </c>
      <c r="E22" s="1">
        <v>38.799999999999997</v>
      </c>
      <c r="F22" s="1">
        <v>50</v>
      </c>
      <c r="G22" s="1">
        <v>82.1</v>
      </c>
      <c r="H22" s="1">
        <v>35</v>
      </c>
      <c r="I22" s="1">
        <v>83.3</v>
      </c>
      <c r="J22" s="1">
        <v>64.400000000000006</v>
      </c>
      <c r="K22" s="1">
        <v>100</v>
      </c>
      <c r="L22" s="1">
        <v>94.7</v>
      </c>
      <c r="M22" s="1">
        <v>100</v>
      </c>
      <c r="N22" s="1">
        <v>90.9</v>
      </c>
      <c r="O22" s="1">
        <v>100</v>
      </c>
      <c r="P22" s="1">
        <v>75</v>
      </c>
      <c r="Q22" s="1">
        <v>86.9</v>
      </c>
      <c r="R22" s="1">
        <v>79.2</v>
      </c>
      <c r="S22" s="1">
        <v>92</v>
      </c>
      <c r="T22" s="1">
        <v>100</v>
      </c>
      <c r="U22" s="22" t="s">
        <v>59</v>
      </c>
    </row>
    <row r="23" spans="1:21" x14ac:dyDescent="0.25">
      <c r="A23" s="1"/>
      <c r="B23" s="2"/>
      <c r="C23" s="7" t="s">
        <v>57</v>
      </c>
      <c r="D23" s="3">
        <f>IF(AND(D22&lt;20),0,IF(AND(D22&gt;=20,D22&lt;40),1,IF(AND(D22&gt;=40,D22&lt;60),2,IF(AND(D22&gt;=60,D22&lt;80),3,4))))</f>
        <v>4</v>
      </c>
      <c r="E23" s="3">
        <f t="shared" ref="E23:T23" si="2">IF(AND(E22&lt;20),0,IF(AND(E22&gt;=20,E22&lt;40),1,IF(AND(E22&gt;=40,E22&lt;60),2,IF(AND(E22&gt;=60,E22&lt;80),3,4))))</f>
        <v>1</v>
      </c>
      <c r="F23" s="3">
        <f t="shared" si="2"/>
        <v>2</v>
      </c>
      <c r="G23" s="3">
        <f t="shared" si="2"/>
        <v>4</v>
      </c>
      <c r="H23" s="3">
        <f t="shared" si="2"/>
        <v>1</v>
      </c>
      <c r="I23" s="3">
        <f t="shared" si="2"/>
        <v>4</v>
      </c>
      <c r="J23" s="3">
        <f t="shared" si="2"/>
        <v>3</v>
      </c>
      <c r="K23" s="3">
        <f t="shared" si="2"/>
        <v>4</v>
      </c>
      <c r="L23" s="3">
        <f t="shared" si="2"/>
        <v>4</v>
      </c>
      <c r="M23" s="3">
        <f t="shared" si="2"/>
        <v>4</v>
      </c>
      <c r="N23" s="3">
        <f t="shared" si="2"/>
        <v>4</v>
      </c>
      <c r="O23" s="3">
        <f t="shared" si="2"/>
        <v>4</v>
      </c>
      <c r="P23" s="3">
        <f t="shared" si="2"/>
        <v>3</v>
      </c>
      <c r="Q23" s="3">
        <f t="shared" si="2"/>
        <v>4</v>
      </c>
      <c r="R23" s="3">
        <f t="shared" si="2"/>
        <v>3</v>
      </c>
      <c r="S23" s="3">
        <f t="shared" si="2"/>
        <v>4</v>
      </c>
      <c r="T23" s="3">
        <f t="shared" si="2"/>
        <v>4</v>
      </c>
      <c r="U23" s="22"/>
    </row>
    <row r="24" spans="1:21" ht="135" x14ac:dyDescent="0.25">
      <c r="A24" s="1">
        <v>17</v>
      </c>
      <c r="B24" s="11" t="s">
        <v>93</v>
      </c>
      <c r="C24" s="7" t="s">
        <v>51</v>
      </c>
      <c r="D24" s="1">
        <v>100</v>
      </c>
      <c r="E24" s="1">
        <v>100</v>
      </c>
      <c r="F24" s="1">
        <v>100</v>
      </c>
      <c r="G24" s="1">
        <v>100</v>
      </c>
      <c r="H24" s="1">
        <v>100</v>
      </c>
      <c r="I24" s="1">
        <v>100</v>
      </c>
      <c r="J24" s="1">
        <v>100</v>
      </c>
      <c r="K24" s="1">
        <v>100</v>
      </c>
      <c r="L24" s="1">
        <v>100</v>
      </c>
      <c r="M24" s="1">
        <v>100</v>
      </c>
      <c r="N24" s="1">
        <v>100</v>
      </c>
      <c r="O24" s="1">
        <v>100</v>
      </c>
      <c r="P24" s="1">
        <v>100</v>
      </c>
      <c r="Q24" s="1">
        <v>100</v>
      </c>
      <c r="R24" s="1">
        <v>100</v>
      </c>
      <c r="S24" s="1">
        <v>100</v>
      </c>
      <c r="T24" s="1">
        <v>100</v>
      </c>
      <c r="U24" s="22" t="s">
        <v>59</v>
      </c>
    </row>
    <row r="25" spans="1:21" x14ac:dyDescent="0.25">
      <c r="A25" s="1"/>
      <c r="B25" s="11"/>
      <c r="C25" s="7" t="s">
        <v>57</v>
      </c>
      <c r="D25" s="3">
        <f>IF(D24=0,0,4)</f>
        <v>4</v>
      </c>
      <c r="E25" s="3">
        <f t="shared" ref="E25:T25" si="3">IF(E24=0,0,4)</f>
        <v>4</v>
      </c>
      <c r="F25" s="3">
        <f t="shared" si="3"/>
        <v>4</v>
      </c>
      <c r="G25" s="3">
        <f t="shared" si="3"/>
        <v>4</v>
      </c>
      <c r="H25" s="3">
        <f t="shared" si="3"/>
        <v>4</v>
      </c>
      <c r="I25" s="3">
        <f t="shared" si="3"/>
        <v>4</v>
      </c>
      <c r="J25" s="3">
        <f t="shared" si="3"/>
        <v>4</v>
      </c>
      <c r="K25" s="3">
        <f t="shared" si="3"/>
        <v>4</v>
      </c>
      <c r="L25" s="3">
        <f t="shared" si="3"/>
        <v>4</v>
      </c>
      <c r="M25" s="3">
        <f t="shared" si="3"/>
        <v>4</v>
      </c>
      <c r="N25" s="3">
        <f t="shared" si="3"/>
        <v>4</v>
      </c>
      <c r="O25" s="3">
        <f t="shared" si="3"/>
        <v>4</v>
      </c>
      <c r="P25" s="3">
        <f t="shared" si="3"/>
        <v>4</v>
      </c>
      <c r="Q25" s="3">
        <f t="shared" si="3"/>
        <v>4</v>
      </c>
      <c r="R25" s="3">
        <f t="shared" si="3"/>
        <v>4</v>
      </c>
      <c r="S25" s="3">
        <f t="shared" si="3"/>
        <v>4</v>
      </c>
      <c r="T25" s="3">
        <f t="shared" si="3"/>
        <v>4</v>
      </c>
      <c r="U25" s="22"/>
    </row>
    <row r="26" spans="1:21" ht="150" x14ac:dyDescent="0.25">
      <c r="A26" s="1">
        <v>18</v>
      </c>
      <c r="B26" s="4" t="s">
        <v>24</v>
      </c>
      <c r="C26" s="7" t="s">
        <v>51</v>
      </c>
      <c r="D26" s="1">
        <v>74</v>
      </c>
      <c r="E26" s="1">
        <v>52</v>
      </c>
      <c r="F26" s="1">
        <v>0</v>
      </c>
      <c r="G26" s="1">
        <v>0</v>
      </c>
      <c r="H26" s="1">
        <v>0</v>
      </c>
      <c r="I26" s="1">
        <v>14.05</v>
      </c>
      <c r="J26" s="1">
        <v>52</v>
      </c>
      <c r="K26" s="1">
        <v>93.2</v>
      </c>
      <c r="L26" s="1">
        <v>100</v>
      </c>
      <c r="M26" s="1">
        <v>75</v>
      </c>
      <c r="N26" s="1">
        <v>0</v>
      </c>
      <c r="O26" s="1">
        <v>30</v>
      </c>
      <c r="P26" s="1">
        <v>75</v>
      </c>
      <c r="Q26" s="1">
        <v>0</v>
      </c>
      <c r="R26" s="1">
        <v>9.6</v>
      </c>
      <c r="S26" s="1">
        <v>0</v>
      </c>
      <c r="T26" s="1">
        <v>47.2</v>
      </c>
      <c r="U26" s="26" t="s">
        <v>60</v>
      </c>
    </row>
    <row r="27" spans="1:21" x14ac:dyDescent="0.25">
      <c r="A27" s="1"/>
      <c r="B27" s="4"/>
      <c r="C27" s="7" t="s">
        <v>57</v>
      </c>
      <c r="D27" s="1">
        <f>IF(AND(D26&lt;25),0,IF(AND(D26&gt;=25,D26&lt;50),1,IF(AND(D26&gt;=50,D26&lt;75),2,IF(AND(D26&gt;=75,D26&lt;92),3,4))))</f>
        <v>2</v>
      </c>
      <c r="E27" s="1">
        <f t="shared" ref="E27:T27" si="4">IF(AND(E26&lt;25),0,IF(AND(E26&gt;=25,E26&lt;50),1,IF(AND(E26&gt;=50,E26&lt;75),2,IF(AND(E26&gt;=75,E26&lt;92),3,4))))</f>
        <v>2</v>
      </c>
      <c r="F27" s="1">
        <f t="shared" si="4"/>
        <v>0</v>
      </c>
      <c r="G27" s="1">
        <f t="shared" si="4"/>
        <v>0</v>
      </c>
      <c r="H27" s="1">
        <f t="shared" si="4"/>
        <v>0</v>
      </c>
      <c r="I27" s="1">
        <f t="shared" si="4"/>
        <v>0</v>
      </c>
      <c r="J27" s="1">
        <f t="shared" si="4"/>
        <v>2</v>
      </c>
      <c r="K27" s="1">
        <f t="shared" si="4"/>
        <v>4</v>
      </c>
      <c r="L27" s="1">
        <f t="shared" si="4"/>
        <v>4</v>
      </c>
      <c r="M27" s="1">
        <f t="shared" si="4"/>
        <v>3</v>
      </c>
      <c r="N27" s="1">
        <f t="shared" si="4"/>
        <v>0</v>
      </c>
      <c r="O27" s="1">
        <f t="shared" si="4"/>
        <v>1</v>
      </c>
      <c r="P27" s="1">
        <f t="shared" si="4"/>
        <v>3</v>
      </c>
      <c r="Q27" s="1">
        <f t="shared" si="4"/>
        <v>0</v>
      </c>
      <c r="R27" s="1">
        <f t="shared" si="4"/>
        <v>0</v>
      </c>
      <c r="S27" s="1">
        <f t="shared" si="4"/>
        <v>0</v>
      </c>
      <c r="T27" s="1">
        <f t="shared" si="4"/>
        <v>1</v>
      </c>
      <c r="U27" s="3"/>
    </row>
    <row r="28" spans="1:21" ht="150" x14ac:dyDescent="0.25">
      <c r="A28" s="1">
        <v>19</v>
      </c>
      <c r="B28" s="4" t="s">
        <v>25</v>
      </c>
      <c r="C28" s="7" t="s">
        <v>51</v>
      </c>
      <c r="D28" s="1">
        <v>0</v>
      </c>
      <c r="E28" s="1">
        <v>3.8</v>
      </c>
      <c r="F28" s="1">
        <v>0</v>
      </c>
      <c r="G28" s="1">
        <v>0</v>
      </c>
      <c r="H28" s="1">
        <v>0</v>
      </c>
      <c r="I28" s="1">
        <v>5</v>
      </c>
      <c r="J28" s="1">
        <v>89</v>
      </c>
      <c r="K28" s="1">
        <v>61.7</v>
      </c>
      <c r="L28" s="1">
        <v>97</v>
      </c>
      <c r="M28" s="1">
        <v>10</v>
      </c>
      <c r="N28" s="1">
        <v>0</v>
      </c>
      <c r="O28" s="1">
        <v>100</v>
      </c>
      <c r="P28" s="1">
        <v>17</v>
      </c>
      <c r="Q28" s="1">
        <v>0</v>
      </c>
      <c r="R28" s="1">
        <v>77</v>
      </c>
      <c r="S28" s="1">
        <v>0</v>
      </c>
      <c r="T28" s="1">
        <v>30.8</v>
      </c>
      <c r="U28" s="26" t="s">
        <v>60</v>
      </c>
    </row>
    <row r="29" spans="1:21" x14ac:dyDescent="0.25">
      <c r="A29" s="1"/>
      <c r="B29" s="4"/>
      <c r="C29" s="7" t="s">
        <v>57</v>
      </c>
      <c r="D29" s="1">
        <f>IF(AND(D28&lt;25),0,IF(AND(D28&gt;=25,D28&lt;50),1,IF(AND(D28&gt;=50,D28&lt;75),2,IF(AND(D28&gt;=75,D28&lt;92),3,4))))</f>
        <v>0</v>
      </c>
      <c r="E29" s="1">
        <f t="shared" ref="E29:T29" si="5">IF(AND(E28&lt;25),0,IF(AND(E28&gt;=25,E28&lt;50),1,IF(AND(E28&gt;=50,E28&lt;75),2,IF(AND(E28&gt;=75,E28&lt;92),3,4))))</f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3</v>
      </c>
      <c r="K29" s="1">
        <f t="shared" si="5"/>
        <v>2</v>
      </c>
      <c r="L29" s="1">
        <f t="shared" si="5"/>
        <v>4</v>
      </c>
      <c r="M29" s="1">
        <f t="shared" si="5"/>
        <v>0</v>
      </c>
      <c r="N29" s="1">
        <f t="shared" si="5"/>
        <v>0</v>
      </c>
      <c r="O29" s="1">
        <f t="shared" si="5"/>
        <v>4</v>
      </c>
      <c r="P29" s="1">
        <f t="shared" si="5"/>
        <v>0</v>
      </c>
      <c r="Q29" s="1">
        <f t="shared" si="5"/>
        <v>0</v>
      </c>
      <c r="R29" s="1">
        <f t="shared" si="5"/>
        <v>3</v>
      </c>
      <c r="S29" s="1">
        <f t="shared" si="5"/>
        <v>0</v>
      </c>
      <c r="T29" s="1">
        <f t="shared" si="5"/>
        <v>1</v>
      </c>
      <c r="U29" s="3"/>
    </row>
    <row r="30" spans="1:21" ht="117" customHeight="1" x14ac:dyDescent="0.25">
      <c r="A30" s="1">
        <v>20</v>
      </c>
      <c r="B30" s="9" t="s">
        <v>94</v>
      </c>
      <c r="C30" s="7" t="s">
        <v>52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6" t="s">
        <v>60</v>
      </c>
    </row>
    <row r="31" spans="1:21" x14ac:dyDescent="0.25">
      <c r="A31" s="1"/>
      <c r="B31" s="4"/>
      <c r="C31" s="7" t="s">
        <v>57</v>
      </c>
      <c r="D31" s="1">
        <f>IF(AND(D30&lt;1),0,IF(AND(D30&gt;=1,D30&lt;=3),1,IF(AND(D30&gt;=4,D30&lt;=6),2,IF(AND(D30&gt;=7,D30&lt;9),3,IF(AND(D30&gt;8),0)))))</f>
        <v>0</v>
      </c>
      <c r="E31" s="1">
        <f t="shared" ref="E31:T31" si="6">IF(AND(E30&lt;1),0,IF(AND(E30&gt;=1,E30&lt;=3),1,IF(AND(E30&gt;=4,E30&lt;=6),2,IF(AND(E30&gt;=7,E30&lt;9),3,IF(AND(E30&gt;8),4)))))</f>
        <v>0</v>
      </c>
      <c r="F31" s="1">
        <f t="shared" si="6"/>
        <v>0</v>
      </c>
      <c r="G31" s="1">
        <f t="shared" si="6"/>
        <v>0</v>
      </c>
      <c r="H31" s="1">
        <f t="shared" si="6"/>
        <v>0</v>
      </c>
      <c r="I31" s="1">
        <f t="shared" si="6"/>
        <v>0</v>
      </c>
      <c r="J31" s="1">
        <f t="shared" si="6"/>
        <v>0</v>
      </c>
      <c r="K31" s="1">
        <f t="shared" si="6"/>
        <v>0</v>
      </c>
      <c r="L31" s="1">
        <f t="shared" si="6"/>
        <v>0</v>
      </c>
      <c r="M31" s="1">
        <f t="shared" si="6"/>
        <v>0</v>
      </c>
      <c r="N31" s="1">
        <f t="shared" si="6"/>
        <v>0</v>
      </c>
      <c r="O31" s="1">
        <f t="shared" si="6"/>
        <v>0</v>
      </c>
      <c r="P31" s="1">
        <f t="shared" si="6"/>
        <v>0</v>
      </c>
      <c r="Q31" s="1">
        <f t="shared" si="6"/>
        <v>0</v>
      </c>
      <c r="R31" s="1">
        <f t="shared" si="6"/>
        <v>0</v>
      </c>
      <c r="S31" s="1">
        <f t="shared" si="6"/>
        <v>0</v>
      </c>
      <c r="T31" s="1">
        <f t="shared" si="6"/>
        <v>0</v>
      </c>
      <c r="U31" s="3"/>
    </row>
    <row r="32" spans="1:21" ht="60" x14ac:dyDescent="0.25">
      <c r="A32" s="1">
        <v>21</v>
      </c>
      <c r="B32" s="2" t="s">
        <v>26</v>
      </c>
      <c r="C32" s="7" t="s">
        <v>51</v>
      </c>
      <c r="D32" s="1">
        <v>0</v>
      </c>
      <c r="E32" s="1">
        <v>0</v>
      </c>
      <c r="F32" s="1">
        <v>1</v>
      </c>
      <c r="G32" s="1">
        <v>3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4</v>
      </c>
      <c r="N32" s="1">
        <v>2</v>
      </c>
      <c r="O32" s="1">
        <v>0</v>
      </c>
      <c r="P32" s="1">
        <v>2</v>
      </c>
      <c r="Q32" s="1">
        <v>1</v>
      </c>
      <c r="R32" s="1">
        <v>3</v>
      </c>
      <c r="S32" s="1">
        <v>2</v>
      </c>
      <c r="T32" s="1">
        <v>1</v>
      </c>
      <c r="U32" s="26" t="s">
        <v>60</v>
      </c>
    </row>
    <row r="33" spans="1:21" x14ac:dyDescent="0.25">
      <c r="A33" s="1"/>
      <c r="B33" s="2"/>
      <c r="C33" s="7" t="s">
        <v>57</v>
      </c>
      <c r="D33" s="1">
        <f>IF(AND(D32&lt;20),0,IF(AND(D32&gt;=20,D32&lt;50),1,IF(AND(D32&gt;=50,D32&lt;70),2,IF(AND(D32&gt;=70,D32&lt;90),3,4))))</f>
        <v>0</v>
      </c>
      <c r="E33" s="1">
        <f t="shared" ref="E33:T33" si="7">IF(AND(E32&lt;20),0,IF(AND(E32&gt;=20,E32&lt;50),1,IF(AND(E32&gt;=50,E32&lt;70),2,IF(AND(E32&gt;=70,E32&lt;90),3,4))))</f>
        <v>0</v>
      </c>
      <c r="F33" s="1">
        <f t="shared" si="7"/>
        <v>0</v>
      </c>
      <c r="G33" s="1">
        <f t="shared" si="7"/>
        <v>0</v>
      </c>
      <c r="H33" s="1">
        <f t="shared" si="7"/>
        <v>0</v>
      </c>
      <c r="I33" s="1">
        <f t="shared" si="7"/>
        <v>0</v>
      </c>
      <c r="J33" s="1">
        <f t="shared" si="7"/>
        <v>0</v>
      </c>
      <c r="K33" s="1">
        <f t="shared" si="7"/>
        <v>0</v>
      </c>
      <c r="L33" s="1">
        <f t="shared" si="7"/>
        <v>0</v>
      </c>
      <c r="M33" s="1">
        <f t="shared" si="7"/>
        <v>0</v>
      </c>
      <c r="N33" s="1">
        <f t="shared" si="7"/>
        <v>0</v>
      </c>
      <c r="O33" s="1">
        <f t="shared" si="7"/>
        <v>0</v>
      </c>
      <c r="P33" s="1">
        <f t="shared" si="7"/>
        <v>0</v>
      </c>
      <c r="Q33" s="1">
        <f t="shared" si="7"/>
        <v>0</v>
      </c>
      <c r="R33" s="1">
        <f t="shared" si="7"/>
        <v>0</v>
      </c>
      <c r="S33" s="1">
        <f t="shared" si="7"/>
        <v>0</v>
      </c>
      <c r="T33" s="1">
        <f t="shared" si="7"/>
        <v>0</v>
      </c>
      <c r="U33" s="3"/>
    </row>
    <row r="34" spans="1:21" ht="75" x14ac:dyDescent="0.25">
      <c r="A34" s="1">
        <v>22</v>
      </c>
      <c r="B34" s="2" t="s">
        <v>27</v>
      </c>
      <c r="C34" s="7" t="s">
        <v>51</v>
      </c>
      <c r="D34" s="1">
        <v>100</v>
      </c>
      <c r="E34" s="1">
        <v>50</v>
      </c>
      <c r="F34" s="1">
        <v>5.5</v>
      </c>
      <c r="G34" s="1">
        <v>25</v>
      </c>
      <c r="H34" s="1">
        <v>100</v>
      </c>
      <c r="I34" s="1">
        <v>100</v>
      </c>
      <c r="J34" s="1">
        <v>100</v>
      </c>
      <c r="K34" s="1">
        <v>100</v>
      </c>
      <c r="L34" s="1">
        <v>100</v>
      </c>
      <c r="M34" s="1">
        <v>60</v>
      </c>
      <c r="N34" s="1">
        <v>50</v>
      </c>
      <c r="O34" s="1">
        <v>100</v>
      </c>
      <c r="P34" s="1">
        <v>0</v>
      </c>
      <c r="Q34" s="1">
        <v>100</v>
      </c>
      <c r="R34" s="1">
        <v>100</v>
      </c>
      <c r="S34" s="1">
        <v>66.599999999999994</v>
      </c>
      <c r="T34" s="1">
        <v>50</v>
      </c>
      <c r="U34" s="26" t="s">
        <v>60</v>
      </c>
    </row>
    <row r="35" spans="1:21" x14ac:dyDescent="0.25">
      <c r="A35" s="1"/>
      <c r="B35" s="2"/>
      <c r="C35" s="7" t="s">
        <v>57</v>
      </c>
      <c r="D35" s="1">
        <f>IF(AND(D34&lt;20),0,IF(AND(D34&gt;=20,D34&lt;50),1,IF(AND(D34&gt;=50,D34&lt;70),2,IF(AND(D34&gt;=70,D34&lt;90),3,4))))</f>
        <v>4</v>
      </c>
      <c r="E35" s="1">
        <f t="shared" ref="E35:T35" si="8">IF(AND(E34&lt;20),0,IF(AND(E34&gt;=20,E34&lt;50),1,IF(AND(E34&gt;=50,E34&lt;70),2,IF(AND(E34&gt;=70,E34&lt;90),3,4))))</f>
        <v>2</v>
      </c>
      <c r="F35" s="1">
        <f t="shared" si="8"/>
        <v>0</v>
      </c>
      <c r="G35" s="1">
        <f t="shared" si="8"/>
        <v>1</v>
      </c>
      <c r="H35" s="1">
        <f t="shared" si="8"/>
        <v>4</v>
      </c>
      <c r="I35" s="1">
        <f t="shared" si="8"/>
        <v>4</v>
      </c>
      <c r="J35" s="1">
        <f t="shared" si="8"/>
        <v>4</v>
      </c>
      <c r="K35" s="1">
        <f t="shared" si="8"/>
        <v>4</v>
      </c>
      <c r="L35" s="1">
        <f t="shared" si="8"/>
        <v>4</v>
      </c>
      <c r="M35" s="1">
        <f t="shared" si="8"/>
        <v>2</v>
      </c>
      <c r="N35" s="1">
        <f t="shared" si="8"/>
        <v>2</v>
      </c>
      <c r="O35" s="1">
        <f t="shared" si="8"/>
        <v>4</v>
      </c>
      <c r="P35" s="1">
        <f t="shared" si="8"/>
        <v>0</v>
      </c>
      <c r="Q35" s="1">
        <f t="shared" si="8"/>
        <v>4</v>
      </c>
      <c r="R35" s="1">
        <f t="shared" si="8"/>
        <v>4</v>
      </c>
      <c r="S35" s="1">
        <f t="shared" si="8"/>
        <v>2</v>
      </c>
      <c r="T35" s="1">
        <f t="shared" si="8"/>
        <v>2</v>
      </c>
      <c r="U35" s="3"/>
    </row>
    <row r="36" spans="1:21" ht="60" x14ac:dyDescent="0.25">
      <c r="A36" s="1">
        <v>23</v>
      </c>
      <c r="B36" s="2" t="s">
        <v>28</v>
      </c>
      <c r="C36" s="7" t="s">
        <v>51</v>
      </c>
      <c r="D36" s="1">
        <v>92</v>
      </c>
      <c r="E36" s="1">
        <v>103</v>
      </c>
      <c r="F36" s="1">
        <v>340</v>
      </c>
      <c r="G36" s="1">
        <v>91</v>
      </c>
      <c r="H36" s="1">
        <v>154</v>
      </c>
      <c r="I36" s="1">
        <v>92.7</v>
      </c>
      <c r="J36" s="1">
        <v>0</v>
      </c>
      <c r="K36" s="1">
        <v>1</v>
      </c>
      <c r="L36" s="1">
        <v>0</v>
      </c>
      <c r="M36" s="1">
        <v>4</v>
      </c>
      <c r="N36" s="1">
        <v>2</v>
      </c>
      <c r="O36" s="1">
        <v>0</v>
      </c>
      <c r="P36" s="1">
        <v>2</v>
      </c>
      <c r="Q36" s="1">
        <v>1</v>
      </c>
      <c r="R36" s="1">
        <v>3</v>
      </c>
      <c r="S36" s="1">
        <v>2</v>
      </c>
      <c r="T36" s="1">
        <v>1</v>
      </c>
      <c r="U36" s="26" t="s">
        <v>60</v>
      </c>
    </row>
    <row r="37" spans="1:21" x14ac:dyDescent="0.25">
      <c r="A37" s="1"/>
      <c r="B37" s="2"/>
      <c r="C37" s="7" t="s">
        <v>57</v>
      </c>
      <c r="D37" s="1">
        <f>IF(AND(D36&lt;100),0,IF(AND(D36&gt;=100,D36&lt;105),1,IF(AND(D36&gt;=105,D36&lt;110),2,IF(AND(D36&gt;=110,D36&lt;120),3,4))))</f>
        <v>0</v>
      </c>
      <c r="E37" s="1">
        <f t="shared" ref="E37:T37" si="9">IF(AND(E36&lt;100),0,IF(AND(E36&gt;=100,E36&lt;105),1,IF(AND(E36&gt;=105,E36&lt;110),2,IF(AND(E36&gt;=110,E36&lt;120),3,4))))</f>
        <v>1</v>
      </c>
      <c r="F37" s="1">
        <f t="shared" si="9"/>
        <v>4</v>
      </c>
      <c r="G37" s="1">
        <f t="shared" si="9"/>
        <v>0</v>
      </c>
      <c r="H37" s="1">
        <f t="shared" si="9"/>
        <v>4</v>
      </c>
      <c r="I37" s="1">
        <f t="shared" si="9"/>
        <v>0</v>
      </c>
      <c r="J37" s="1">
        <f t="shared" si="9"/>
        <v>0</v>
      </c>
      <c r="K37" s="1">
        <f t="shared" si="9"/>
        <v>0</v>
      </c>
      <c r="L37" s="1">
        <f t="shared" si="9"/>
        <v>0</v>
      </c>
      <c r="M37" s="1">
        <f t="shared" si="9"/>
        <v>0</v>
      </c>
      <c r="N37" s="1">
        <f t="shared" si="9"/>
        <v>0</v>
      </c>
      <c r="O37" s="1">
        <f t="shared" si="9"/>
        <v>0</v>
      </c>
      <c r="P37" s="1">
        <f t="shared" si="9"/>
        <v>0</v>
      </c>
      <c r="Q37" s="1">
        <f t="shared" si="9"/>
        <v>0</v>
      </c>
      <c r="R37" s="1">
        <f t="shared" si="9"/>
        <v>0</v>
      </c>
      <c r="S37" s="1">
        <f t="shared" si="9"/>
        <v>0</v>
      </c>
      <c r="T37" s="1">
        <f t="shared" si="9"/>
        <v>0</v>
      </c>
      <c r="U37" s="3"/>
    </row>
    <row r="38" spans="1:21" ht="195" customHeight="1" x14ac:dyDescent="0.25">
      <c r="A38" s="1">
        <v>24</v>
      </c>
      <c r="B38" s="2" t="s">
        <v>29</v>
      </c>
      <c r="C38" s="7" t="s">
        <v>51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26" t="s">
        <v>60</v>
      </c>
    </row>
    <row r="39" spans="1:21" ht="22.5" customHeight="1" x14ac:dyDescent="0.25">
      <c r="A39" s="1"/>
      <c r="B39" s="2"/>
      <c r="C39" s="7" t="s">
        <v>57</v>
      </c>
      <c r="D39" s="1">
        <f>IF(AND(D38&lt;50),0,IF(AND(D38&gt;=50,D38&lt;60),1,IF(AND(D38&gt;=60,D38&lt;80),2,IF(AND(D38&gt;=80,D38&lt;100),3,4))))</f>
        <v>0</v>
      </c>
      <c r="E39" s="1">
        <f t="shared" ref="E39:T39" si="10">IF(AND(E38&lt;50),0,IF(AND(E38&gt;=50,E38&lt;60),1,IF(AND(E38&gt;=60,E38&lt;80),2,IF(AND(E38&gt;=80,E38&lt;100),3,4))))</f>
        <v>0</v>
      </c>
      <c r="F39" s="1">
        <f t="shared" si="10"/>
        <v>0</v>
      </c>
      <c r="G39" s="1">
        <f t="shared" si="10"/>
        <v>0</v>
      </c>
      <c r="H39" s="1">
        <f t="shared" si="10"/>
        <v>0</v>
      </c>
      <c r="I39" s="1">
        <f t="shared" si="10"/>
        <v>0</v>
      </c>
      <c r="J39" s="1">
        <f t="shared" si="10"/>
        <v>0</v>
      </c>
      <c r="K39" s="1">
        <f t="shared" si="10"/>
        <v>0</v>
      </c>
      <c r="L39" s="1">
        <f t="shared" si="10"/>
        <v>0</v>
      </c>
      <c r="M39" s="1">
        <f t="shared" si="10"/>
        <v>0</v>
      </c>
      <c r="N39" s="1">
        <f t="shared" si="10"/>
        <v>0</v>
      </c>
      <c r="O39" s="1">
        <f t="shared" si="10"/>
        <v>0</v>
      </c>
      <c r="P39" s="1">
        <f t="shared" si="10"/>
        <v>0</v>
      </c>
      <c r="Q39" s="1">
        <f t="shared" si="10"/>
        <v>0</v>
      </c>
      <c r="R39" s="1">
        <f t="shared" si="10"/>
        <v>0</v>
      </c>
      <c r="S39" s="1">
        <f t="shared" si="10"/>
        <v>0</v>
      </c>
      <c r="T39" s="1">
        <f t="shared" si="10"/>
        <v>0</v>
      </c>
      <c r="U39" s="3"/>
    </row>
    <row r="40" spans="1:21" x14ac:dyDescent="0.25">
      <c r="A40" s="115" t="s">
        <v>46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</row>
    <row r="41" spans="1:21" ht="75" x14ac:dyDescent="0.25">
      <c r="A41" s="1">
        <v>25</v>
      </c>
      <c r="B41" s="5" t="s">
        <v>30</v>
      </c>
      <c r="C41" s="1" t="s">
        <v>50</v>
      </c>
      <c r="D41" s="1" t="s">
        <v>55</v>
      </c>
      <c r="E41" s="1" t="s">
        <v>55</v>
      </c>
      <c r="F41" s="1" t="s">
        <v>55</v>
      </c>
      <c r="G41" s="1" t="s">
        <v>55</v>
      </c>
      <c r="H41" s="1" t="s">
        <v>55</v>
      </c>
      <c r="I41" s="1" t="s">
        <v>55</v>
      </c>
      <c r="J41" s="1" t="s">
        <v>55</v>
      </c>
      <c r="K41" s="1" t="s">
        <v>55</v>
      </c>
      <c r="L41" s="1" t="s">
        <v>55</v>
      </c>
      <c r="M41" s="1" t="s">
        <v>55</v>
      </c>
      <c r="N41" s="1" t="s">
        <v>55</v>
      </c>
      <c r="O41" s="1" t="s">
        <v>55</v>
      </c>
      <c r="P41" s="1" t="s">
        <v>55</v>
      </c>
      <c r="Q41" s="1" t="s">
        <v>55</v>
      </c>
      <c r="R41" s="1" t="s">
        <v>55</v>
      </c>
      <c r="S41" s="1" t="s">
        <v>55</v>
      </c>
      <c r="T41" s="1" t="s">
        <v>55</v>
      </c>
      <c r="U41" s="22" t="s">
        <v>61</v>
      </c>
    </row>
    <row r="42" spans="1:21" x14ac:dyDescent="0.25">
      <c r="A42" s="1"/>
      <c r="B42" s="5"/>
      <c r="C42" s="1" t="s">
        <v>57</v>
      </c>
      <c r="D42" s="1">
        <f>IF(D41="да",4,0)</f>
        <v>4</v>
      </c>
      <c r="E42" s="1">
        <f t="shared" ref="E42:T42" si="11">IF(E41="да",4,0)</f>
        <v>4</v>
      </c>
      <c r="F42" s="1">
        <f t="shared" si="11"/>
        <v>4</v>
      </c>
      <c r="G42" s="1">
        <f t="shared" si="11"/>
        <v>4</v>
      </c>
      <c r="H42" s="1">
        <f t="shared" si="11"/>
        <v>4</v>
      </c>
      <c r="I42" s="1">
        <f t="shared" si="11"/>
        <v>4</v>
      </c>
      <c r="J42" s="1">
        <f t="shared" si="11"/>
        <v>4</v>
      </c>
      <c r="K42" s="1">
        <f t="shared" si="11"/>
        <v>4</v>
      </c>
      <c r="L42" s="1">
        <f t="shared" si="11"/>
        <v>4</v>
      </c>
      <c r="M42" s="1">
        <f t="shared" si="11"/>
        <v>4</v>
      </c>
      <c r="N42" s="1">
        <f t="shared" si="11"/>
        <v>4</v>
      </c>
      <c r="O42" s="1">
        <f t="shared" si="11"/>
        <v>4</v>
      </c>
      <c r="P42" s="1">
        <f t="shared" si="11"/>
        <v>4</v>
      </c>
      <c r="Q42" s="1">
        <f t="shared" si="11"/>
        <v>4</v>
      </c>
      <c r="R42" s="1">
        <f t="shared" si="11"/>
        <v>4</v>
      </c>
      <c r="S42" s="1">
        <f t="shared" si="11"/>
        <v>4</v>
      </c>
      <c r="T42" s="1">
        <f t="shared" si="11"/>
        <v>4</v>
      </c>
      <c r="U42" s="23"/>
    </row>
    <row r="43" spans="1:21" ht="165" x14ac:dyDescent="0.25">
      <c r="A43" s="1">
        <v>26</v>
      </c>
      <c r="B43" s="5" t="s">
        <v>31</v>
      </c>
      <c r="C43" s="1" t="s">
        <v>50</v>
      </c>
      <c r="D43" s="1" t="s">
        <v>55</v>
      </c>
      <c r="E43" s="1" t="s">
        <v>55</v>
      </c>
      <c r="F43" s="1" t="s">
        <v>55</v>
      </c>
      <c r="G43" s="1" t="s">
        <v>55</v>
      </c>
      <c r="H43" s="1" t="s">
        <v>55</v>
      </c>
      <c r="I43" s="1" t="s">
        <v>55</v>
      </c>
      <c r="J43" s="1" t="s">
        <v>55</v>
      </c>
      <c r="K43" s="1" t="s">
        <v>55</v>
      </c>
      <c r="L43" s="1" t="s">
        <v>55</v>
      </c>
      <c r="M43" s="1" t="s">
        <v>55</v>
      </c>
      <c r="N43" s="1" t="s">
        <v>55</v>
      </c>
      <c r="O43" s="1" t="s">
        <v>55</v>
      </c>
      <c r="P43" s="1" t="s">
        <v>55</v>
      </c>
      <c r="Q43" s="1" t="s">
        <v>55</v>
      </c>
      <c r="R43" s="1" t="s">
        <v>55</v>
      </c>
      <c r="S43" s="1" t="s">
        <v>55</v>
      </c>
      <c r="T43" s="1" t="s">
        <v>55</v>
      </c>
      <c r="U43" s="22" t="s">
        <v>62</v>
      </c>
    </row>
    <row r="44" spans="1:21" x14ac:dyDescent="0.25">
      <c r="A44" s="1"/>
      <c r="B44" s="5"/>
      <c r="C44" s="1" t="s">
        <v>57</v>
      </c>
      <c r="D44" s="1">
        <f>IF(D43="да",4,0)</f>
        <v>4</v>
      </c>
      <c r="E44" s="1">
        <f t="shared" ref="E44:T44" si="12">IF(E43="да",4,0)</f>
        <v>4</v>
      </c>
      <c r="F44" s="1">
        <f t="shared" si="12"/>
        <v>4</v>
      </c>
      <c r="G44" s="1">
        <f t="shared" si="12"/>
        <v>4</v>
      </c>
      <c r="H44" s="1">
        <f t="shared" si="12"/>
        <v>4</v>
      </c>
      <c r="I44" s="1">
        <f t="shared" si="12"/>
        <v>4</v>
      </c>
      <c r="J44" s="1">
        <f t="shared" si="12"/>
        <v>4</v>
      </c>
      <c r="K44" s="1">
        <f t="shared" si="12"/>
        <v>4</v>
      </c>
      <c r="L44" s="1">
        <f t="shared" si="12"/>
        <v>4</v>
      </c>
      <c r="M44" s="1">
        <f t="shared" si="12"/>
        <v>4</v>
      </c>
      <c r="N44" s="1">
        <f t="shared" si="12"/>
        <v>4</v>
      </c>
      <c r="O44" s="1">
        <f t="shared" si="12"/>
        <v>4</v>
      </c>
      <c r="P44" s="1">
        <f t="shared" si="12"/>
        <v>4</v>
      </c>
      <c r="Q44" s="1">
        <f t="shared" si="12"/>
        <v>4</v>
      </c>
      <c r="R44" s="1">
        <f t="shared" si="12"/>
        <v>4</v>
      </c>
      <c r="S44" s="1">
        <f t="shared" si="12"/>
        <v>4</v>
      </c>
      <c r="T44" s="1">
        <f t="shared" si="12"/>
        <v>4</v>
      </c>
      <c r="U44" s="3"/>
    </row>
    <row r="45" spans="1:21" ht="75" x14ac:dyDescent="0.25">
      <c r="A45" s="1">
        <v>27</v>
      </c>
      <c r="B45" s="12" t="s">
        <v>95</v>
      </c>
      <c r="C45" s="1" t="s">
        <v>51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2" t="s">
        <v>63</v>
      </c>
    </row>
    <row r="46" spans="1:21" ht="165" x14ac:dyDescent="0.25">
      <c r="A46" s="1">
        <v>28</v>
      </c>
      <c r="B46" s="5" t="s">
        <v>32</v>
      </c>
      <c r="C46" s="1" t="s">
        <v>51</v>
      </c>
      <c r="D46" s="1"/>
      <c r="E46" s="1">
        <v>0</v>
      </c>
      <c r="F46" s="1">
        <v>0</v>
      </c>
      <c r="G46" s="1">
        <v>0</v>
      </c>
      <c r="H46" s="1">
        <v>50</v>
      </c>
      <c r="I46" s="1">
        <v>100</v>
      </c>
      <c r="J46" s="1">
        <v>0</v>
      </c>
      <c r="K46" s="1">
        <v>0</v>
      </c>
      <c r="L46" s="1">
        <v>100</v>
      </c>
      <c r="M46" s="1">
        <v>50</v>
      </c>
      <c r="N46" s="1">
        <v>67</v>
      </c>
      <c r="O46" s="1">
        <v>0</v>
      </c>
      <c r="P46" s="1">
        <v>50</v>
      </c>
      <c r="Q46" s="1">
        <v>67</v>
      </c>
      <c r="R46" s="1">
        <v>0</v>
      </c>
      <c r="S46" s="1">
        <v>0</v>
      </c>
      <c r="T46" s="1">
        <v>100</v>
      </c>
      <c r="U46" s="22" t="s">
        <v>64</v>
      </c>
    </row>
    <row r="47" spans="1:21" x14ac:dyDescent="0.25">
      <c r="A47" s="1"/>
      <c r="B47" s="5"/>
      <c r="C47" s="1" t="s">
        <v>57</v>
      </c>
      <c r="D47" s="1">
        <f>IF(AND(D46&lt;20),0,IF(AND(D46&gt;=20,D46&lt;30),1,IF(AND(D46&gt;=30,D46&lt;60),2,IF(AND(D46&gt;=60,D46&lt;80),3,IF(AND(D46&gt;=80,D46&lt;=100),4,IF(AND(D46&gt;100),4))))))</f>
        <v>0</v>
      </c>
      <c r="E47" s="1">
        <f t="shared" ref="E47:T47" si="13">IF(AND(E46&lt;20),0,IF(AND(E46&gt;=20,E46&lt;30),1,IF(AND(E46&gt;=30,E46&lt;60),2,IF(AND(E46&gt;=60,E46&lt;80),3,IF(AND(E46&gt;=80,E46&lt;=100),4,IF(AND(E46&gt;100),4))))))</f>
        <v>0</v>
      </c>
      <c r="F47" s="1">
        <f t="shared" si="13"/>
        <v>0</v>
      </c>
      <c r="G47" s="1">
        <f t="shared" si="13"/>
        <v>0</v>
      </c>
      <c r="H47" s="1">
        <f t="shared" si="13"/>
        <v>2</v>
      </c>
      <c r="I47" s="1">
        <f t="shared" si="13"/>
        <v>4</v>
      </c>
      <c r="J47" s="1">
        <f t="shared" si="13"/>
        <v>0</v>
      </c>
      <c r="K47" s="1">
        <f t="shared" si="13"/>
        <v>0</v>
      </c>
      <c r="L47" s="1">
        <f t="shared" si="13"/>
        <v>4</v>
      </c>
      <c r="M47" s="1">
        <f t="shared" si="13"/>
        <v>2</v>
      </c>
      <c r="N47" s="1">
        <f t="shared" si="13"/>
        <v>3</v>
      </c>
      <c r="O47" s="1">
        <f t="shared" si="13"/>
        <v>0</v>
      </c>
      <c r="P47" s="1">
        <f t="shared" si="13"/>
        <v>2</v>
      </c>
      <c r="Q47" s="1">
        <f t="shared" si="13"/>
        <v>3</v>
      </c>
      <c r="R47" s="1">
        <f t="shared" si="13"/>
        <v>0</v>
      </c>
      <c r="S47" s="1">
        <f t="shared" si="13"/>
        <v>0</v>
      </c>
      <c r="T47" s="1">
        <f t="shared" si="13"/>
        <v>4</v>
      </c>
      <c r="U47" s="3"/>
    </row>
    <row r="48" spans="1:21" ht="90" x14ac:dyDescent="0.25">
      <c r="A48" s="1">
        <v>29</v>
      </c>
      <c r="B48" s="6" t="s">
        <v>33</v>
      </c>
      <c r="C48" s="1" t="s">
        <v>51</v>
      </c>
      <c r="D48" s="1">
        <v>171.4</v>
      </c>
      <c r="E48" s="1">
        <v>105.4</v>
      </c>
      <c r="F48" s="1">
        <v>87.1</v>
      </c>
      <c r="G48" s="1">
        <v>115.7</v>
      </c>
      <c r="H48" s="1">
        <v>53.5</v>
      </c>
      <c r="I48" s="1">
        <v>83.7</v>
      </c>
      <c r="J48" s="1">
        <v>188.57</v>
      </c>
      <c r="K48" s="1">
        <v>111.5</v>
      </c>
      <c r="L48" s="1">
        <v>93.2</v>
      </c>
      <c r="M48" s="1">
        <v>111</v>
      </c>
      <c r="N48" s="1">
        <v>151.6</v>
      </c>
      <c r="O48" s="1">
        <v>63</v>
      </c>
      <c r="P48" s="1">
        <v>65.3</v>
      </c>
      <c r="Q48" s="1">
        <v>86.5</v>
      </c>
      <c r="R48" s="1">
        <v>251.2</v>
      </c>
      <c r="S48" s="1">
        <v>67.3</v>
      </c>
      <c r="T48" s="1">
        <v>122.3</v>
      </c>
      <c r="U48" s="22" t="s">
        <v>65</v>
      </c>
    </row>
    <row r="49" spans="1:21" x14ac:dyDescent="0.25">
      <c r="A49" s="1"/>
      <c r="B49" s="6"/>
      <c r="C49" s="1" t="s">
        <v>57</v>
      </c>
      <c r="D49" s="1">
        <f>IF(AND(D48&lt;50),0,IF(AND(D48&gt;=50,D48&lt;65),1,IF(AND(D48&gt;=65,D48&lt;80),2,IF(AND(D48&gt;=80,D48&lt;100),3,4))))</f>
        <v>4</v>
      </c>
      <c r="E49" s="1">
        <f t="shared" ref="E49:T49" si="14">IF(AND(E48&lt;50),0,IF(AND(E48&gt;=50,E48&lt;65),1,IF(AND(E48&gt;=65,E48&lt;80),2,IF(AND(E48&gt;=80,E48&lt;100),3,4))))</f>
        <v>4</v>
      </c>
      <c r="F49" s="1">
        <f t="shared" si="14"/>
        <v>3</v>
      </c>
      <c r="G49" s="1">
        <f t="shared" si="14"/>
        <v>4</v>
      </c>
      <c r="H49" s="1">
        <f t="shared" si="14"/>
        <v>1</v>
      </c>
      <c r="I49" s="1">
        <f t="shared" si="14"/>
        <v>3</v>
      </c>
      <c r="J49" s="1">
        <f t="shared" si="14"/>
        <v>4</v>
      </c>
      <c r="K49" s="1">
        <f t="shared" si="14"/>
        <v>4</v>
      </c>
      <c r="L49" s="1">
        <f t="shared" si="14"/>
        <v>3</v>
      </c>
      <c r="M49" s="1">
        <f t="shared" si="14"/>
        <v>4</v>
      </c>
      <c r="N49" s="1">
        <f t="shared" si="14"/>
        <v>4</v>
      </c>
      <c r="O49" s="1">
        <f t="shared" si="14"/>
        <v>1</v>
      </c>
      <c r="P49" s="1">
        <f t="shared" si="14"/>
        <v>2</v>
      </c>
      <c r="Q49" s="1">
        <f t="shared" si="14"/>
        <v>3</v>
      </c>
      <c r="R49" s="1">
        <f t="shared" si="14"/>
        <v>4</v>
      </c>
      <c r="S49" s="1">
        <f t="shared" si="14"/>
        <v>2</v>
      </c>
      <c r="T49" s="1">
        <f t="shared" si="14"/>
        <v>4</v>
      </c>
      <c r="U49" s="3"/>
    </row>
    <row r="50" spans="1:21" ht="90" x14ac:dyDescent="0.25">
      <c r="A50" s="1">
        <v>30</v>
      </c>
      <c r="B50" s="6" t="s">
        <v>34</v>
      </c>
      <c r="C50" s="1" t="s">
        <v>51</v>
      </c>
      <c r="D50" s="1">
        <v>125.3</v>
      </c>
      <c r="E50" s="1">
        <v>55</v>
      </c>
      <c r="F50" s="1">
        <v>73.5</v>
      </c>
      <c r="G50" s="1">
        <v>270.7</v>
      </c>
      <c r="H50" s="1">
        <v>34.200000000000003</v>
      </c>
      <c r="I50" s="1">
        <v>38.9</v>
      </c>
      <c r="J50" s="1">
        <v>34.200000000000003</v>
      </c>
      <c r="K50" s="1">
        <v>28.4</v>
      </c>
      <c r="L50" s="1">
        <v>26.6</v>
      </c>
      <c r="M50" s="1">
        <v>49.9</v>
      </c>
      <c r="N50" s="1">
        <v>18.899999999999999</v>
      </c>
      <c r="O50" s="1">
        <v>58</v>
      </c>
      <c r="P50" s="1">
        <v>73.7</v>
      </c>
      <c r="Q50" s="1">
        <v>11.2</v>
      </c>
      <c r="R50" s="1">
        <v>14.9</v>
      </c>
      <c r="S50" s="1">
        <v>16.7</v>
      </c>
      <c r="T50" s="1">
        <v>16.5</v>
      </c>
      <c r="U50" s="22" t="s">
        <v>65</v>
      </c>
    </row>
    <row r="51" spans="1:21" x14ac:dyDescent="0.25">
      <c r="A51" s="1"/>
      <c r="B51" s="6"/>
      <c r="C51" s="1" t="s">
        <v>57</v>
      </c>
      <c r="D51" s="1">
        <f>IF(AND(D50&lt;50),0,IF(AND(D50&gt;=50,D50&lt;65),1,IF(AND(D50&gt;=65,D50&lt;80),2,IF(AND(D50&gt;=80,D50&lt;100),3,4))))</f>
        <v>4</v>
      </c>
      <c r="E51" s="1">
        <f t="shared" ref="E51:T51" si="15">IF(AND(E50&lt;50),0,IF(AND(E50&gt;=50,E50&lt;65),1,IF(AND(E50&gt;=65,E50&lt;80),2,IF(AND(E50&gt;=80,E50&lt;100),3,4))))</f>
        <v>1</v>
      </c>
      <c r="F51" s="1">
        <f t="shared" si="15"/>
        <v>2</v>
      </c>
      <c r="G51" s="1">
        <f t="shared" si="15"/>
        <v>4</v>
      </c>
      <c r="H51" s="1">
        <f t="shared" si="15"/>
        <v>0</v>
      </c>
      <c r="I51" s="1">
        <f t="shared" si="15"/>
        <v>0</v>
      </c>
      <c r="J51" s="1">
        <f t="shared" si="15"/>
        <v>0</v>
      </c>
      <c r="K51" s="1">
        <f t="shared" si="15"/>
        <v>0</v>
      </c>
      <c r="L51" s="1">
        <f t="shared" si="15"/>
        <v>0</v>
      </c>
      <c r="M51" s="1">
        <f t="shared" si="15"/>
        <v>0</v>
      </c>
      <c r="N51" s="1">
        <f t="shared" si="15"/>
        <v>0</v>
      </c>
      <c r="O51" s="1">
        <f t="shared" si="15"/>
        <v>1</v>
      </c>
      <c r="P51" s="1">
        <f t="shared" si="15"/>
        <v>2</v>
      </c>
      <c r="Q51" s="1">
        <f t="shared" si="15"/>
        <v>0</v>
      </c>
      <c r="R51" s="1">
        <f t="shared" si="15"/>
        <v>0</v>
      </c>
      <c r="S51" s="1">
        <f t="shared" si="15"/>
        <v>0</v>
      </c>
      <c r="T51" s="1">
        <f t="shared" si="15"/>
        <v>0</v>
      </c>
      <c r="U51" s="3"/>
    </row>
    <row r="52" spans="1:21" ht="90" x14ac:dyDescent="0.25">
      <c r="A52" s="1">
        <v>31</v>
      </c>
      <c r="B52" s="6" t="s">
        <v>35</v>
      </c>
      <c r="C52" s="1" t="s">
        <v>51</v>
      </c>
      <c r="D52" s="1">
        <v>109</v>
      </c>
      <c r="E52" s="1">
        <v>0</v>
      </c>
      <c r="F52" s="1">
        <v>45.9</v>
      </c>
      <c r="G52" s="1">
        <v>70.8</v>
      </c>
      <c r="H52" s="1">
        <v>0</v>
      </c>
      <c r="I52" s="1">
        <v>101.5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65.2</v>
      </c>
      <c r="R52" s="1">
        <v>0</v>
      </c>
      <c r="S52" s="1">
        <v>0</v>
      </c>
      <c r="T52" s="1">
        <v>0</v>
      </c>
      <c r="U52" s="22" t="s">
        <v>65</v>
      </c>
    </row>
    <row r="53" spans="1:21" x14ac:dyDescent="0.25">
      <c r="A53" s="1"/>
      <c r="B53" s="6"/>
      <c r="C53" s="1" t="s">
        <v>57</v>
      </c>
      <c r="D53" s="1">
        <f>IF(AND(D52&lt;50),0,IF(AND(D52&gt;=50,D52&lt;65),1,IF(AND(D52&gt;=65,D52&lt;80),2,IF(AND(D52&gt;=80,D52&lt;100),3,4))))</f>
        <v>4</v>
      </c>
      <c r="E53" s="1">
        <f t="shared" ref="E53:T53" si="16">IF(AND(E52&lt;50),0,IF(AND(E52&gt;=50,E52&lt;65),1,IF(AND(E52&gt;=65,E52&lt;80),2,IF(AND(E52&gt;=80,E52&lt;100),3,4))))</f>
        <v>0</v>
      </c>
      <c r="F53" s="1">
        <f t="shared" si="16"/>
        <v>0</v>
      </c>
      <c r="G53" s="1">
        <f t="shared" si="16"/>
        <v>2</v>
      </c>
      <c r="H53" s="1">
        <f t="shared" si="16"/>
        <v>0</v>
      </c>
      <c r="I53" s="1">
        <f t="shared" si="16"/>
        <v>4</v>
      </c>
      <c r="J53" s="1">
        <f t="shared" si="16"/>
        <v>0</v>
      </c>
      <c r="K53" s="1">
        <f t="shared" si="16"/>
        <v>0</v>
      </c>
      <c r="L53" s="1">
        <f t="shared" si="16"/>
        <v>0</v>
      </c>
      <c r="M53" s="1">
        <f t="shared" si="16"/>
        <v>0</v>
      </c>
      <c r="N53" s="1">
        <f t="shared" si="16"/>
        <v>0</v>
      </c>
      <c r="O53" s="1">
        <f t="shared" si="16"/>
        <v>0</v>
      </c>
      <c r="P53" s="1">
        <f t="shared" si="16"/>
        <v>0</v>
      </c>
      <c r="Q53" s="1">
        <f t="shared" si="16"/>
        <v>2</v>
      </c>
      <c r="R53" s="1">
        <f t="shared" si="16"/>
        <v>0</v>
      </c>
      <c r="S53" s="1">
        <f t="shared" si="16"/>
        <v>0</v>
      </c>
      <c r="T53" s="1">
        <f t="shared" si="16"/>
        <v>0</v>
      </c>
      <c r="U53" s="3"/>
    </row>
    <row r="54" spans="1:21" ht="107.25" customHeight="1" x14ac:dyDescent="0.25">
      <c r="A54" s="1">
        <v>32</v>
      </c>
      <c r="B54" s="6" t="s">
        <v>36</v>
      </c>
      <c r="C54" s="1" t="s">
        <v>50</v>
      </c>
      <c r="D54" s="1" t="s">
        <v>55</v>
      </c>
      <c r="E54" s="1" t="s">
        <v>55</v>
      </c>
      <c r="F54" s="1" t="s">
        <v>55</v>
      </c>
      <c r="G54" s="1" t="s">
        <v>56</v>
      </c>
      <c r="H54" s="1" t="s">
        <v>56</v>
      </c>
      <c r="I54" s="1" t="s">
        <v>55</v>
      </c>
      <c r="J54" s="1" t="s">
        <v>56</v>
      </c>
      <c r="K54" s="1" t="s">
        <v>55</v>
      </c>
      <c r="L54" s="1" t="s">
        <v>55</v>
      </c>
      <c r="M54" s="1" t="s">
        <v>56</v>
      </c>
      <c r="N54" s="1" t="s">
        <v>56</v>
      </c>
      <c r="O54" s="1" t="s">
        <v>56</v>
      </c>
      <c r="P54" s="1" t="s">
        <v>56</v>
      </c>
      <c r="Q54" s="1" t="s">
        <v>56</v>
      </c>
      <c r="R54" s="1" t="s">
        <v>56</v>
      </c>
      <c r="S54" s="1" t="s">
        <v>56</v>
      </c>
      <c r="T54" s="1" t="s">
        <v>55</v>
      </c>
      <c r="U54" s="22" t="s">
        <v>65</v>
      </c>
    </row>
    <row r="55" spans="1:21" x14ac:dyDescent="0.25">
      <c r="A55" s="1"/>
      <c r="B55" s="6"/>
      <c r="C55" s="1" t="s">
        <v>57</v>
      </c>
      <c r="D55" s="1">
        <f>IF(D54="да",4,0)</f>
        <v>4</v>
      </c>
      <c r="E55" s="1">
        <f t="shared" ref="E55:T55" si="17">IF(E54="да",4,0)</f>
        <v>4</v>
      </c>
      <c r="F55" s="1">
        <f t="shared" si="17"/>
        <v>4</v>
      </c>
      <c r="G55" s="1">
        <f t="shared" si="17"/>
        <v>0</v>
      </c>
      <c r="H55" s="1">
        <f t="shared" si="17"/>
        <v>0</v>
      </c>
      <c r="I55" s="1">
        <f t="shared" si="17"/>
        <v>4</v>
      </c>
      <c r="J55" s="1">
        <f t="shared" si="17"/>
        <v>0</v>
      </c>
      <c r="K55" s="1">
        <f t="shared" si="17"/>
        <v>4</v>
      </c>
      <c r="L55" s="1">
        <f t="shared" si="17"/>
        <v>4</v>
      </c>
      <c r="M55" s="1">
        <f t="shared" si="17"/>
        <v>0</v>
      </c>
      <c r="N55" s="1">
        <f t="shared" si="17"/>
        <v>0</v>
      </c>
      <c r="O55" s="1">
        <f t="shared" si="17"/>
        <v>0</v>
      </c>
      <c r="P55" s="1">
        <f t="shared" si="17"/>
        <v>0</v>
      </c>
      <c r="Q55" s="1">
        <f t="shared" si="17"/>
        <v>0</v>
      </c>
      <c r="R55" s="1">
        <f t="shared" si="17"/>
        <v>0</v>
      </c>
      <c r="S55" s="1">
        <f t="shared" si="17"/>
        <v>0</v>
      </c>
      <c r="T55" s="1">
        <f t="shared" si="17"/>
        <v>4</v>
      </c>
      <c r="U55" s="3"/>
    </row>
    <row r="56" spans="1:21" ht="121.5" customHeight="1" x14ac:dyDescent="0.25">
      <c r="A56" s="1">
        <v>33</v>
      </c>
      <c r="B56" s="14" t="s">
        <v>97</v>
      </c>
      <c r="C56" s="1" t="s">
        <v>51</v>
      </c>
      <c r="D56" s="1">
        <v>108</v>
      </c>
      <c r="E56" s="1">
        <v>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139</v>
      </c>
      <c r="M56" s="1">
        <v>60</v>
      </c>
      <c r="N56" s="1">
        <v>0</v>
      </c>
      <c r="O56" s="1">
        <v>50</v>
      </c>
      <c r="P56" s="1">
        <v>0</v>
      </c>
      <c r="Q56" s="1">
        <v>50</v>
      </c>
      <c r="R56" s="1">
        <v>0</v>
      </c>
      <c r="S56" s="1">
        <v>0</v>
      </c>
      <c r="T56" s="1">
        <v>0</v>
      </c>
      <c r="U56" s="22" t="s">
        <v>65</v>
      </c>
    </row>
    <row r="57" spans="1:21" x14ac:dyDescent="0.25">
      <c r="A57" s="1"/>
      <c r="B57" s="14"/>
      <c r="C57" s="1" t="s">
        <v>57</v>
      </c>
      <c r="D57" s="1">
        <f t="shared" ref="D57:T57" si="18">IF(AND(D56&lt;50),0,IF(AND(D56&gt;=50,D56&lt;65),1,IF(AND(D56&gt;=65,D56&lt;80),2,IF(AND(D56&gt;=80,D56&lt;100),3,4))))</f>
        <v>4</v>
      </c>
      <c r="E57" s="1">
        <f t="shared" si="18"/>
        <v>1</v>
      </c>
      <c r="F57" s="1">
        <f t="shared" si="18"/>
        <v>0</v>
      </c>
      <c r="G57" s="1">
        <f t="shared" si="18"/>
        <v>0</v>
      </c>
      <c r="H57" s="1">
        <f t="shared" si="18"/>
        <v>0</v>
      </c>
      <c r="I57" s="1">
        <f t="shared" si="18"/>
        <v>0</v>
      </c>
      <c r="J57" s="1">
        <f t="shared" si="18"/>
        <v>0</v>
      </c>
      <c r="K57" s="1">
        <f t="shared" si="18"/>
        <v>0</v>
      </c>
      <c r="L57" s="1">
        <f t="shared" si="18"/>
        <v>4</v>
      </c>
      <c r="M57" s="1">
        <f t="shared" si="18"/>
        <v>1</v>
      </c>
      <c r="N57" s="1">
        <f t="shared" si="18"/>
        <v>0</v>
      </c>
      <c r="O57" s="1">
        <f t="shared" si="18"/>
        <v>1</v>
      </c>
      <c r="P57" s="1">
        <f t="shared" si="18"/>
        <v>0</v>
      </c>
      <c r="Q57" s="1">
        <f t="shared" si="18"/>
        <v>1</v>
      </c>
      <c r="R57" s="1">
        <f t="shared" si="18"/>
        <v>0</v>
      </c>
      <c r="S57" s="1">
        <f t="shared" si="18"/>
        <v>0</v>
      </c>
      <c r="T57" s="1">
        <f t="shared" si="18"/>
        <v>0</v>
      </c>
      <c r="U57" s="3"/>
    </row>
    <row r="58" spans="1:21" ht="156.75" customHeight="1" x14ac:dyDescent="0.25">
      <c r="A58" s="1">
        <v>34</v>
      </c>
      <c r="B58" s="13" t="s">
        <v>96</v>
      </c>
      <c r="C58" s="1" t="s">
        <v>51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 t="s">
        <v>65</v>
      </c>
    </row>
    <row r="59" spans="1:21" x14ac:dyDescent="0.25">
      <c r="A59" s="1"/>
      <c r="B59" s="13"/>
      <c r="C59" s="1" t="s">
        <v>57</v>
      </c>
      <c r="D59" s="21">
        <f>IF(AND(D58&lt;50),0,IF(AND(D58&gt;=50,D58&lt;65),1,IF(AND(D58&gt;=65,D58&lt;80),2,IF(AND(D58&gt;=80,D58&lt;100),3,4))))</f>
        <v>0</v>
      </c>
      <c r="E59" s="21">
        <f t="shared" ref="E59:T59" si="19">IF(AND(E58&lt;50),0,IF(AND(E58&gt;=50,E58&lt;65),1,IF(AND(E58&gt;=65,E58&lt;80),2,IF(AND(E58&gt;=80,E58&lt;100),3,4))))</f>
        <v>0</v>
      </c>
      <c r="F59" s="21">
        <f t="shared" si="19"/>
        <v>0</v>
      </c>
      <c r="G59" s="21">
        <f t="shared" si="19"/>
        <v>0</v>
      </c>
      <c r="H59" s="21">
        <f t="shared" si="19"/>
        <v>0</v>
      </c>
      <c r="I59" s="21">
        <f t="shared" si="19"/>
        <v>0</v>
      </c>
      <c r="J59" s="21">
        <f t="shared" si="19"/>
        <v>0</v>
      </c>
      <c r="K59" s="21">
        <f t="shared" si="19"/>
        <v>0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3"/>
    </row>
    <row r="60" spans="1:21" ht="61.5" customHeight="1" x14ac:dyDescent="0.25">
      <c r="A60" s="1">
        <v>35</v>
      </c>
      <c r="B60" s="6" t="s">
        <v>37</v>
      </c>
      <c r="C60" s="1" t="s">
        <v>50</v>
      </c>
      <c r="D60" s="1" t="s">
        <v>55</v>
      </c>
      <c r="E60" s="1" t="s">
        <v>56</v>
      </c>
      <c r="F60" s="1" t="s">
        <v>56</v>
      </c>
      <c r="G60" s="1" t="s">
        <v>55</v>
      </c>
      <c r="H60" s="1" t="s">
        <v>56</v>
      </c>
      <c r="I60" s="1" t="s">
        <v>55</v>
      </c>
      <c r="J60" s="1" t="s">
        <v>55</v>
      </c>
      <c r="K60" s="1" t="s">
        <v>55</v>
      </c>
      <c r="L60" s="1" t="s">
        <v>55</v>
      </c>
      <c r="M60" s="1" t="s">
        <v>55</v>
      </c>
      <c r="N60" s="1" t="s">
        <v>55</v>
      </c>
      <c r="O60" s="1" t="s">
        <v>55</v>
      </c>
      <c r="P60" s="1" t="s">
        <v>55</v>
      </c>
      <c r="Q60" s="1" t="s">
        <v>56</v>
      </c>
      <c r="R60" s="1" t="s">
        <v>55</v>
      </c>
      <c r="S60" s="1" t="s">
        <v>55</v>
      </c>
      <c r="T60" s="1" t="s">
        <v>55</v>
      </c>
      <c r="U60" s="22" t="s">
        <v>65</v>
      </c>
    </row>
    <row r="61" spans="1:21" ht="61.5" customHeight="1" x14ac:dyDescent="0.25">
      <c r="A61" s="1"/>
      <c r="B61" s="6"/>
      <c r="C61" s="1" t="s">
        <v>57</v>
      </c>
      <c r="D61" s="1">
        <f>IF(D60="да",4,0)</f>
        <v>4</v>
      </c>
      <c r="E61" s="1">
        <f t="shared" ref="E61:T61" si="20">IF(E60="да",4,0)</f>
        <v>0</v>
      </c>
      <c r="F61" s="1">
        <f t="shared" si="20"/>
        <v>0</v>
      </c>
      <c r="G61" s="1">
        <f t="shared" si="20"/>
        <v>4</v>
      </c>
      <c r="H61" s="1">
        <f t="shared" si="20"/>
        <v>0</v>
      </c>
      <c r="I61" s="1">
        <f t="shared" si="20"/>
        <v>4</v>
      </c>
      <c r="J61" s="1">
        <f t="shared" si="20"/>
        <v>4</v>
      </c>
      <c r="K61" s="1">
        <f t="shared" si="20"/>
        <v>4</v>
      </c>
      <c r="L61" s="1">
        <f t="shared" si="20"/>
        <v>4</v>
      </c>
      <c r="M61" s="1">
        <f t="shared" si="20"/>
        <v>4</v>
      </c>
      <c r="N61" s="1">
        <f t="shared" si="20"/>
        <v>4</v>
      </c>
      <c r="O61" s="1">
        <f t="shared" si="20"/>
        <v>4</v>
      </c>
      <c r="P61" s="1">
        <f t="shared" si="20"/>
        <v>4</v>
      </c>
      <c r="Q61" s="1">
        <f t="shared" si="20"/>
        <v>0</v>
      </c>
      <c r="R61" s="1">
        <f t="shared" si="20"/>
        <v>4</v>
      </c>
      <c r="S61" s="1">
        <f t="shared" si="20"/>
        <v>4</v>
      </c>
      <c r="T61" s="1">
        <f t="shared" si="20"/>
        <v>4</v>
      </c>
      <c r="U61" s="3"/>
    </row>
    <row r="62" spans="1:21" x14ac:dyDescent="0.25">
      <c r="A62" s="115" t="s">
        <v>49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</row>
    <row r="63" spans="1:21" ht="300" x14ac:dyDescent="0.25">
      <c r="A63" s="1">
        <v>36</v>
      </c>
      <c r="B63" s="6" t="s">
        <v>38</v>
      </c>
      <c r="C63" s="1" t="s">
        <v>51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99.5</v>
      </c>
      <c r="K63" s="1">
        <v>0</v>
      </c>
      <c r="L63" s="1">
        <v>100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22" t="s">
        <v>66</v>
      </c>
    </row>
    <row r="64" spans="1:21" x14ac:dyDescent="0.25">
      <c r="A64" s="1"/>
      <c r="B64" s="6"/>
      <c r="C64" s="1" t="s">
        <v>57</v>
      </c>
      <c r="D64" s="3">
        <f>IF(AND(D63&lt;50),0,IF(AND(D63&gt;=50,D63&lt;65),1,IF(AND(D63&gt;=65,D63&lt;80),2,IF(AND(D63&gt;=80,D63&lt;95),3,4))))</f>
        <v>0</v>
      </c>
      <c r="E64" s="3">
        <f t="shared" ref="E64:T64" si="21">IF(AND(E63&lt;50),0,IF(AND(E63&gt;=50,E63&lt;65),1,IF(AND(E63&gt;=65,E63&lt;80),2,IF(AND(E63&gt;=80,E63&lt;95),3,4))))</f>
        <v>0</v>
      </c>
      <c r="F64" s="3">
        <f t="shared" si="21"/>
        <v>0</v>
      </c>
      <c r="G64" s="3">
        <f t="shared" si="21"/>
        <v>0</v>
      </c>
      <c r="H64" s="3">
        <f t="shared" si="21"/>
        <v>0</v>
      </c>
      <c r="I64" s="3">
        <f t="shared" si="21"/>
        <v>0</v>
      </c>
      <c r="J64" s="3">
        <f t="shared" si="21"/>
        <v>4</v>
      </c>
      <c r="K64" s="3">
        <f t="shared" si="21"/>
        <v>0</v>
      </c>
      <c r="L64" s="3">
        <f t="shared" si="21"/>
        <v>4</v>
      </c>
      <c r="M64" s="3">
        <f t="shared" si="21"/>
        <v>0</v>
      </c>
      <c r="N64" s="3">
        <f t="shared" si="21"/>
        <v>0</v>
      </c>
      <c r="O64" s="3">
        <f t="shared" si="21"/>
        <v>0</v>
      </c>
      <c r="P64" s="3">
        <f t="shared" si="21"/>
        <v>0</v>
      </c>
      <c r="Q64" s="3">
        <f t="shared" si="21"/>
        <v>0</v>
      </c>
      <c r="R64" s="3">
        <f t="shared" si="21"/>
        <v>0</v>
      </c>
      <c r="S64" s="3">
        <f t="shared" si="21"/>
        <v>0</v>
      </c>
      <c r="T64" s="3">
        <f t="shared" si="21"/>
        <v>0</v>
      </c>
      <c r="U64" s="3"/>
    </row>
    <row r="65" spans="1:21" ht="60" x14ac:dyDescent="0.25">
      <c r="A65" s="1">
        <v>37</v>
      </c>
      <c r="B65" s="14" t="s">
        <v>98</v>
      </c>
      <c r="C65" s="1" t="s">
        <v>51</v>
      </c>
      <c r="D65" s="1">
        <v>0.02</v>
      </c>
      <c r="E65" s="1">
        <v>0.02</v>
      </c>
      <c r="F65" s="1">
        <v>0.01</v>
      </c>
      <c r="G65" s="1">
        <v>0.04</v>
      </c>
      <c r="H65" s="1">
        <v>0.03</v>
      </c>
      <c r="I65" s="1">
        <v>0.02</v>
      </c>
      <c r="J65" s="1">
        <v>0.02</v>
      </c>
      <c r="K65" s="1">
        <v>0.02</v>
      </c>
      <c r="L65" s="1">
        <v>0.02</v>
      </c>
      <c r="M65" s="1">
        <v>0.02</v>
      </c>
      <c r="N65" s="1">
        <v>0.02</v>
      </c>
      <c r="O65" s="1">
        <v>0.02</v>
      </c>
      <c r="P65" s="1">
        <v>0.02</v>
      </c>
      <c r="Q65" s="1">
        <v>0.03</v>
      </c>
      <c r="R65" s="1">
        <v>0.02</v>
      </c>
      <c r="S65" s="1">
        <v>0.03</v>
      </c>
      <c r="T65" s="1">
        <v>0.01</v>
      </c>
      <c r="U65" s="22" t="s">
        <v>67</v>
      </c>
    </row>
    <row r="66" spans="1:21" x14ac:dyDescent="0.25">
      <c r="A66" s="1"/>
      <c r="B66" s="14"/>
      <c r="C66" s="1" t="s">
        <v>57</v>
      </c>
      <c r="D66" s="3">
        <f>IF(AND(D65&gt;2),0,IF(AND(D65&gt;=0,D65&lt;=2),4,))</f>
        <v>4</v>
      </c>
      <c r="E66" s="3">
        <f>IF(AND(E65&gt;2),0,IF(AND(E65&gt;=0,E65&lt;=2),4,))</f>
        <v>4</v>
      </c>
      <c r="F66" s="3">
        <f t="shared" ref="F66:T66" si="22">IF(AND(F65&gt;2),0,IF(AND(F65&gt;=0,F65&lt;=2),4,))</f>
        <v>4</v>
      </c>
      <c r="G66" s="3">
        <f t="shared" si="22"/>
        <v>4</v>
      </c>
      <c r="H66" s="3">
        <f t="shared" si="22"/>
        <v>4</v>
      </c>
      <c r="I66" s="3">
        <f t="shared" si="22"/>
        <v>4</v>
      </c>
      <c r="J66" s="3">
        <f t="shared" si="22"/>
        <v>4</v>
      </c>
      <c r="K66" s="3">
        <f t="shared" si="22"/>
        <v>4</v>
      </c>
      <c r="L66" s="3">
        <f t="shared" si="22"/>
        <v>4</v>
      </c>
      <c r="M66" s="3">
        <f t="shared" si="22"/>
        <v>4</v>
      </c>
      <c r="N66" s="3">
        <f t="shared" si="22"/>
        <v>4</v>
      </c>
      <c r="O66" s="3">
        <f t="shared" si="22"/>
        <v>4</v>
      </c>
      <c r="P66" s="3">
        <f t="shared" si="22"/>
        <v>4</v>
      </c>
      <c r="Q66" s="3">
        <f t="shared" si="22"/>
        <v>4</v>
      </c>
      <c r="R66" s="3">
        <f t="shared" si="22"/>
        <v>4</v>
      </c>
      <c r="S66" s="3">
        <f t="shared" si="22"/>
        <v>4</v>
      </c>
      <c r="T66" s="3">
        <f t="shared" si="22"/>
        <v>4</v>
      </c>
      <c r="U66" s="3"/>
    </row>
    <row r="67" spans="1:21" ht="60" x14ac:dyDescent="0.25">
      <c r="A67" s="1">
        <v>38</v>
      </c>
      <c r="B67" s="14" t="s">
        <v>99</v>
      </c>
      <c r="C67" s="1" t="s">
        <v>51</v>
      </c>
      <c r="D67" s="1">
        <v>0.04</v>
      </c>
      <c r="E67" s="1">
        <v>0.01</v>
      </c>
      <c r="F67" s="1">
        <v>0</v>
      </c>
      <c r="G67" s="1">
        <v>0</v>
      </c>
      <c r="H67" s="1">
        <v>0</v>
      </c>
      <c r="I67" s="1">
        <v>0</v>
      </c>
      <c r="J67" s="1">
        <v>0.03</v>
      </c>
      <c r="K67" s="1">
        <v>0</v>
      </c>
      <c r="L67" s="1">
        <v>0</v>
      </c>
      <c r="M67" s="1">
        <v>0</v>
      </c>
      <c r="N67" s="1">
        <v>0</v>
      </c>
      <c r="O67" s="1">
        <v>0.06</v>
      </c>
      <c r="P67" s="1">
        <v>0</v>
      </c>
      <c r="Q67" s="1">
        <v>0.02</v>
      </c>
      <c r="R67" s="1">
        <v>0.04</v>
      </c>
      <c r="S67" s="1">
        <v>0.02</v>
      </c>
      <c r="T67" s="1">
        <v>0.06</v>
      </c>
      <c r="U67" s="22" t="s">
        <v>67</v>
      </c>
    </row>
    <row r="68" spans="1:21" x14ac:dyDescent="0.25">
      <c r="A68" s="1"/>
      <c r="B68" s="14"/>
      <c r="C68" s="1" t="s">
        <v>57</v>
      </c>
      <c r="D68" s="3">
        <f>IF(AND(D67&gt;10),0,IF(AND(D67&gt;=10,D67&lt;=100),4,))</f>
        <v>0</v>
      </c>
      <c r="E68" s="3">
        <f t="shared" ref="E68:T68" si="23">IF(AND(E67&gt;10),0,IF(AND(E67&gt;=10,E67&lt;=100),4,))</f>
        <v>0</v>
      </c>
      <c r="F68" s="3">
        <f t="shared" si="23"/>
        <v>0</v>
      </c>
      <c r="G68" s="3">
        <f t="shared" si="23"/>
        <v>0</v>
      </c>
      <c r="H68" s="3">
        <f t="shared" si="23"/>
        <v>0</v>
      </c>
      <c r="I68" s="3">
        <f t="shared" si="23"/>
        <v>0</v>
      </c>
      <c r="J68" s="3">
        <f t="shared" si="23"/>
        <v>0</v>
      </c>
      <c r="K68" s="3">
        <f t="shared" si="23"/>
        <v>0</v>
      </c>
      <c r="L68" s="3">
        <f t="shared" si="23"/>
        <v>0</v>
      </c>
      <c r="M68" s="3">
        <f t="shared" si="23"/>
        <v>0</v>
      </c>
      <c r="N68" s="3">
        <f t="shared" si="23"/>
        <v>0</v>
      </c>
      <c r="O68" s="3">
        <f t="shared" si="23"/>
        <v>0</v>
      </c>
      <c r="P68" s="3">
        <f t="shared" si="23"/>
        <v>0</v>
      </c>
      <c r="Q68" s="3">
        <f t="shared" si="23"/>
        <v>0</v>
      </c>
      <c r="R68" s="3">
        <f t="shared" si="23"/>
        <v>0</v>
      </c>
      <c r="S68" s="3">
        <f t="shared" si="23"/>
        <v>0</v>
      </c>
      <c r="T68" s="3">
        <f t="shared" si="23"/>
        <v>0</v>
      </c>
      <c r="U68" s="3"/>
    </row>
    <row r="69" spans="1:21" ht="68.25" customHeight="1" x14ac:dyDescent="0.25">
      <c r="A69" s="1">
        <v>39</v>
      </c>
      <c r="B69" s="6" t="s">
        <v>39</v>
      </c>
      <c r="C69" s="1" t="s">
        <v>51</v>
      </c>
      <c r="D69" s="3">
        <f>78+15</f>
        <v>93</v>
      </c>
      <c r="E69" s="3">
        <f>81+40</f>
        <v>121</v>
      </c>
      <c r="F69" s="3">
        <f>13.6+65</f>
        <v>78.599999999999994</v>
      </c>
      <c r="G69" s="3">
        <f>11.2+40.8</f>
        <v>52</v>
      </c>
      <c r="H69" s="3">
        <f>4.2+94</f>
        <v>98.2</v>
      </c>
      <c r="I69" s="3">
        <f>43+90</f>
        <v>133</v>
      </c>
      <c r="J69" s="3">
        <f>17+92</f>
        <v>109</v>
      </c>
      <c r="K69" s="3">
        <f>23.5+79</f>
        <v>102.5</v>
      </c>
      <c r="L69" s="3">
        <f>27.7+100</f>
        <v>127.7</v>
      </c>
      <c r="M69" s="3">
        <f>84+71</f>
        <v>155</v>
      </c>
      <c r="N69" s="3">
        <f>3+83</f>
        <v>86</v>
      </c>
      <c r="O69" s="3">
        <f>40+99</f>
        <v>139</v>
      </c>
      <c r="P69" s="3">
        <f>22+94</f>
        <v>116</v>
      </c>
      <c r="Q69" s="3">
        <f>53+98</f>
        <v>151</v>
      </c>
      <c r="R69" s="3">
        <f>1+93</f>
        <v>94</v>
      </c>
      <c r="S69" s="3">
        <f>43.8+90</f>
        <v>133.80000000000001</v>
      </c>
      <c r="T69" s="3">
        <f>27+93</f>
        <v>120</v>
      </c>
      <c r="U69" s="22" t="s">
        <v>68</v>
      </c>
    </row>
    <row r="70" spans="1:21" x14ac:dyDescent="0.25">
      <c r="A70" s="1"/>
      <c r="B70" s="6"/>
      <c r="C70" s="1" t="s">
        <v>57</v>
      </c>
      <c r="D70" s="3">
        <f>IF(AND(D69&lt;30),0,IF(AND(D69&gt;=30,D69&lt;50),1,IF(AND(D69&gt;=50,D69&lt;70),2,IF(AND(D69&gt;=70,D69&lt;100),3,4))))</f>
        <v>3</v>
      </c>
      <c r="E70" s="3">
        <f t="shared" ref="E70:S70" si="24">IF(AND(E69&lt;30),0,IF(AND(E69&gt;=30,E69&lt;50),1,IF(AND(E69&gt;=50,E69&lt;70),2,IF(AND(E69&gt;=70,E69&lt;100),3,4))))</f>
        <v>4</v>
      </c>
      <c r="F70" s="3">
        <f t="shared" si="24"/>
        <v>3</v>
      </c>
      <c r="G70" s="3">
        <f t="shared" si="24"/>
        <v>2</v>
      </c>
      <c r="H70" s="3">
        <f t="shared" si="24"/>
        <v>3</v>
      </c>
      <c r="I70" s="3">
        <f t="shared" si="24"/>
        <v>4</v>
      </c>
      <c r="J70" s="3">
        <f t="shared" si="24"/>
        <v>4</v>
      </c>
      <c r="K70" s="3">
        <f t="shared" si="24"/>
        <v>4</v>
      </c>
      <c r="L70" s="3">
        <f t="shared" si="24"/>
        <v>4</v>
      </c>
      <c r="M70" s="3">
        <f t="shared" si="24"/>
        <v>4</v>
      </c>
      <c r="N70" s="3">
        <f t="shared" si="24"/>
        <v>3</v>
      </c>
      <c r="O70" s="3">
        <f t="shared" si="24"/>
        <v>4</v>
      </c>
      <c r="P70" s="3">
        <f t="shared" si="24"/>
        <v>4</v>
      </c>
      <c r="Q70" s="3">
        <f t="shared" si="24"/>
        <v>4</v>
      </c>
      <c r="R70" s="3">
        <f t="shared" si="24"/>
        <v>3</v>
      </c>
      <c r="S70" s="3">
        <f t="shared" si="24"/>
        <v>4</v>
      </c>
      <c r="T70" s="3">
        <f>IF(AND(T69&lt;30),0,IF(AND(T69&gt;=30,T69&lt;50),1,IF(AND(T69&gt;=50,T69&lt;70),2,IF(AND(T69&gt;=70,T69&lt;100),3,4))))</f>
        <v>4</v>
      </c>
      <c r="U70" s="3"/>
    </row>
    <row r="71" spans="1:21" ht="90" x14ac:dyDescent="0.25">
      <c r="A71" s="1">
        <v>40</v>
      </c>
      <c r="B71" s="12" t="s">
        <v>100</v>
      </c>
      <c r="C71" s="1" t="s">
        <v>51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2" t="s">
        <v>66</v>
      </c>
    </row>
    <row r="72" spans="1:21" x14ac:dyDescent="0.25">
      <c r="A72" s="1"/>
      <c r="B72" s="12"/>
      <c r="C72" s="1" t="s">
        <v>57</v>
      </c>
      <c r="D72" s="1">
        <f>IF(AND(D71&lt;25),0,IF(AND(D71&gt;=25,D71&lt;50),1,IF(AND(D71&gt;=50,D71&lt;75),2,IF(AND(D71&gt;=75,D71&lt;100),3,4))))</f>
        <v>0</v>
      </c>
      <c r="E72" s="1">
        <f t="shared" ref="E72:T72" si="25">IF(AND(E71&lt;25),0,IF(AND(E71&gt;=25,E71&lt;50),1,IF(AND(E71&gt;=50,E71&lt;75),2,IF(AND(E71&gt;=75,E71&lt;100),3,4))))</f>
        <v>0</v>
      </c>
      <c r="F72" s="1">
        <f t="shared" si="25"/>
        <v>0</v>
      </c>
      <c r="G72" s="1">
        <f t="shared" si="25"/>
        <v>0</v>
      </c>
      <c r="H72" s="1">
        <f t="shared" si="25"/>
        <v>0</v>
      </c>
      <c r="I72" s="1">
        <f t="shared" si="25"/>
        <v>0</v>
      </c>
      <c r="J72" s="1">
        <f t="shared" si="25"/>
        <v>0</v>
      </c>
      <c r="K72" s="1">
        <f t="shared" si="25"/>
        <v>0</v>
      </c>
      <c r="L72" s="1">
        <f t="shared" si="25"/>
        <v>0</v>
      </c>
      <c r="M72" s="1">
        <f t="shared" si="25"/>
        <v>0</v>
      </c>
      <c r="N72" s="1">
        <f t="shared" si="25"/>
        <v>0</v>
      </c>
      <c r="O72" s="1">
        <f t="shared" si="25"/>
        <v>0</v>
      </c>
      <c r="P72" s="1">
        <f t="shared" si="25"/>
        <v>0</v>
      </c>
      <c r="Q72" s="1">
        <f t="shared" si="25"/>
        <v>0</v>
      </c>
      <c r="R72" s="1">
        <f t="shared" si="25"/>
        <v>0</v>
      </c>
      <c r="S72" s="1">
        <f t="shared" si="25"/>
        <v>0</v>
      </c>
      <c r="T72" s="1">
        <f t="shared" si="25"/>
        <v>0</v>
      </c>
      <c r="U72" s="3"/>
    </row>
    <row r="73" spans="1:21" ht="120" x14ac:dyDescent="0.25">
      <c r="A73" s="1">
        <v>41</v>
      </c>
      <c r="B73" s="13" t="s">
        <v>101</v>
      </c>
      <c r="C73" s="1" t="s">
        <v>51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2" t="s">
        <v>69</v>
      </c>
    </row>
    <row r="74" spans="1:21" x14ac:dyDescent="0.25">
      <c r="A74" s="115" t="s">
        <v>47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</row>
    <row r="75" spans="1:21" ht="60" x14ac:dyDescent="0.25">
      <c r="A75" s="1">
        <v>42</v>
      </c>
      <c r="B75" s="13" t="s">
        <v>102</v>
      </c>
      <c r="C75" s="1" t="s">
        <v>51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2" t="s">
        <v>70</v>
      </c>
    </row>
    <row r="76" spans="1:21" ht="90" x14ac:dyDescent="0.25">
      <c r="A76" s="1">
        <v>43</v>
      </c>
      <c r="B76" s="13" t="s">
        <v>103</v>
      </c>
      <c r="C76" s="1" t="s">
        <v>51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2" t="s">
        <v>70</v>
      </c>
    </row>
    <row r="77" spans="1:21" ht="90" x14ac:dyDescent="0.25">
      <c r="A77" s="1">
        <v>44</v>
      </c>
      <c r="B77" s="6" t="s">
        <v>40</v>
      </c>
      <c r="C77" s="1" t="s">
        <v>51</v>
      </c>
      <c r="D77" s="1">
        <v>56</v>
      </c>
      <c r="E77" s="1">
        <v>34.1</v>
      </c>
      <c r="F77" s="1">
        <v>29.1</v>
      </c>
      <c r="G77" s="1">
        <v>25</v>
      </c>
      <c r="H77" s="1">
        <v>41.4</v>
      </c>
      <c r="I77" s="1">
        <v>40</v>
      </c>
      <c r="J77" s="1">
        <v>42</v>
      </c>
      <c r="K77" s="1">
        <v>34.200000000000003</v>
      </c>
      <c r="L77" s="1">
        <v>42</v>
      </c>
      <c r="M77" s="1">
        <v>38.700000000000003</v>
      </c>
      <c r="N77" s="1">
        <v>27.6</v>
      </c>
      <c r="O77" s="1">
        <v>61</v>
      </c>
      <c r="P77" s="1">
        <v>34.6</v>
      </c>
      <c r="Q77" s="1">
        <v>30.2</v>
      </c>
      <c r="R77" s="1">
        <v>29</v>
      </c>
      <c r="S77" s="1">
        <v>29.2</v>
      </c>
      <c r="T77" s="1">
        <v>25.2</v>
      </c>
      <c r="U77" s="22" t="s">
        <v>71</v>
      </c>
    </row>
    <row r="78" spans="1:21" x14ac:dyDescent="0.25">
      <c r="A78" s="1"/>
      <c r="B78" s="6"/>
      <c r="C78" s="1" t="s">
        <v>57</v>
      </c>
      <c r="D78" s="3">
        <f>IF(AND(D77&lt;24),0,IF(AND(D77&gt;=24,D77&lt;29),1,IF(AND(D77&gt;=29,D77&lt;34),2,IF(AND(D77&gt;=34,D77&lt;39),3,IF(AND(D77&gt;=39),4)))))</f>
        <v>4</v>
      </c>
      <c r="E78" s="3">
        <f t="shared" ref="E78:T78" si="26">IF(AND(E77&lt;24),0,IF(AND(E77&gt;=24,E77&lt;29),1,IF(AND(E77&gt;=29,E77&lt;34),2,IF(AND(E77&gt;=34,E77&lt;39),3,IF(AND(E77&gt;=39),4)))))</f>
        <v>3</v>
      </c>
      <c r="F78" s="3">
        <f t="shared" si="26"/>
        <v>2</v>
      </c>
      <c r="G78" s="3">
        <f t="shared" si="26"/>
        <v>1</v>
      </c>
      <c r="H78" s="3">
        <f t="shared" si="26"/>
        <v>4</v>
      </c>
      <c r="I78" s="3">
        <f t="shared" si="26"/>
        <v>4</v>
      </c>
      <c r="J78" s="3">
        <f t="shared" si="26"/>
        <v>4</v>
      </c>
      <c r="K78" s="3">
        <f t="shared" si="26"/>
        <v>3</v>
      </c>
      <c r="L78" s="3">
        <f t="shared" si="26"/>
        <v>4</v>
      </c>
      <c r="M78" s="3">
        <f t="shared" si="26"/>
        <v>3</v>
      </c>
      <c r="N78" s="3">
        <f t="shared" si="26"/>
        <v>1</v>
      </c>
      <c r="O78" s="3">
        <f t="shared" si="26"/>
        <v>4</v>
      </c>
      <c r="P78" s="3">
        <f t="shared" si="26"/>
        <v>3</v>
      </c>
      <c r="Q78" s="3">
        <f t="shared" si="26"/>
        <v>2</v>
      </c>
      <c r="R78" s="3">
        <f t="shared" si="26"/>
        <v>2</v>
      </c>
      <c r="S78" s="3">
        <f t="shared" si="26"/>
        <v>2</v>
      </c>
      <c r="T78" s="3">
        <f t="shared" si="26"/>
        <v>1</v>
      </c>
      <c r="U78" s="3"/>
    </row>
    <row r="79" spans="1:21" ht="18" customHeight="1" x14ac:dyDescent="0.25">
      <c r="A79" s="115" t="s">
        <v>48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</row>
    <row r="80" spans="1:21" ht="75" x14ac:dyDescent="0.25">
      <c r="A80" s="1">
        <v>45</v>
      </c>
      <c r="B80" s="6" t="s">
        <v>41</v>
      </c>
      <c r="C80" s="1" t="s">
        <v>51</v>
      </c>
      <c r="D80" s="1">
        <v>1</v>
      </c>
      <c r="E80" s="1">
        <v>1</v>
      </c>
      <c r="F80" s="1">
        <v>9</v>
      </c>
      <c r="G80" s="1">
        <v>0.81</v>
      </c>
      <c r="H80" s="1">
        <v>0.47</v>
      </c>
      <c r="I80" s="1">
        <v>0.15</v>
      </c>
      <c r="J80" s="1">
        <v>0.02</v>
      </c>
      <c r="K80" s="1">
        <v>30</v>
      </c>
      <c r="L80" s="1">
        <v>0.5</v>
      </c>
      <c r="M80" s="1">
        <v>5</v>
      </c>
      <c r="N80" s="1">
        <v>21</v>
      </c>
      <c r="O80" s="1">
        <v>3.4000000000000002E-2</v>
      </c>
      <c r="P80" s="1">
        <v>4.4000000000000004</v>
      </c>
      <c r="Q80" s="1">
        <v>18.600000000000001</v>
      </c>
      <c r="R80" s="1">
        <v>0.7</v>
      </c>
      <c r="S80" s="1">
        <v>34.200000000000003</v>
      </c>
      <c r="T80" s="1">
        <v>0.9</v>
      </c>
      <c r="U80" s="22" t="s">
        <v>72</v>
      </c>
    </row>
    <row r="81" spans="1:21" x14ac:dyDescent="0.25">
      <c r="A81" s="1"/>
      <c r="B81" s="6"/>
      <c r="C81" s="1" t="s">
        <v>57</v>
      </c>
      <c r="D81" s="1">
        <f>IF(AND(D80&lt;20),4,IF(AND(D80&gt;=20,D80&lt;40),3,IF(AND(D80&gt;=40,D80&lt;60),2,IF(AND(D80&gt;=60,D80&lt;80),1,IF(AND(D80&gt;=80,D80&lt;=100),0)))))</f>
        <v>4</v>
      </c>
      <c r="E81" s="1">
        <f t="shared" ref="E81:T81" si="27">IF(AND(E80&lt;20),4,IF(AND(E80&gt;=20,E80&lt;40),3,IF(AND(E80&gt;=40,E80&lt;60),2,IF(AND(E80&gt;=60,E80&lt;80),1,IF(AND(E80&gt;=80,E80&lt;=100),0)))))</f>
        <v>4</v>
      </c>
      <c r="F81" s="1">
        <f t="shared" si="27"/>
        <v>4</v>
      </c>
      <c r="G81" s="1">
        <f t="shared" si="27"/>
        <v>4</v>
      </c>
      <c r="H81" s="1">
        <f t="shared" si="27"/>
        <v>4</v>
      </c>
      <c r="I81" s="1">
        <f t="shared" si="27"/>
        <v>4</v>
      </c>
      <c r="J81" s="1">
        <f t="shared" si="27"/>
        <v>4</v>
      </c>
      <c r="K81" s="1">
        <f t="shared" si="27"/>
        <v>3</v>
      </c>
      <c r="L81" s="1">
        <f t="shared" si="27"/>
        <v>4</v>
      </c>
      <c r="M81" s="1">
        <f t="shared" si="27"/>
        <v>4</v>
      </c>
      <c r="N81" s="1">
        <f t="shared" si="27"/>
        <v>3</v>
      </c>
      <c r="O81" s="1">
        <f t="shared" si="27"/>
        <v>4</v>
      </c>
      <c r="P81" s="1">
        <f t="shared" si="27"/>
        <v>4</v>
      </c>
      <c r="Q81" s="1">
        <f t="shared" si="27"/>
        <v>4</v>
      </c>
      <c r="R81" s="1">
        <f t="shared" si="27"/>
        <v>4</v>
      </c>
      <c r="S81" s="1">
        <f t="shared" si="27"/>
        <v>3</v>
      </c>
      <c r="T81" s="1">
        <f t="shared" si="27"/>
        <v>4</v>
      </c>
      <c r="U81" s="3"/>
    </row>
    <row r="82" spans="1:21" ht="75" x14ac:dyDescent="0.25">
      <c r="A82" s="1">
        <v>46</v>
      </c>
      <c r="B82" s="6" t="s">
        <v>42</v>
      </c>
      <c r="C82" s="1" t="s">
        <v>51</v>
      </c>
      <c r="D82" s="1">
        <v>85</v>
      </c>
      <c r="E82" s="1">
        <v>50</v>
      </c>
      <c r="F82" s="1">
        <v>82</v>
      </c>
      <c r="G82" s="1">
        <v>85</v>
      </c>
      <c r="H82" s="1">
        <v>92</v>
      </c>
      <c r="I82" s="1">
        <v>50</v>
      </c>
      <c r="J82" s="1">
        <v>87</v>
      </c>
      <c r="K82" s="1">
        <v>45</v>
      </c>
      <c r="L82" s="1">
        <v>86</v>
      </c>
      <c r="M82" s="1">
        <v>45</v>
      </c>
      <c r="N82" s="1">
        <v>100</v>
      </c>
      <c r="O82" s="1">
        <v>71</v>
      </c>
      <c r="P82" s="1">
        <v>31.5</v>
      </c>
      <c r="Q82" s="1">
        <v>6.4</v>
      </c>
      <c r="R82" s="1">
        <v>100</v>
      </c>
      <c r="S82" s="1">
        <v>97.2</v>
      </c>
      <c r="T82" s="1">
        <v>66.7</v>
      </c>
      <c r="U82" s="22" t="s">
        <v>72</v>
      </c>
    </row>
    <row r="83" spans="1:21" x14ac:dyDescent="0.25">
      <c r="A83" s="1"/>
      <c r="B83" s="6"/>
      <c r="C83" s="1" t="s">
        <v>57</v>
      </c>
      <c r="D83" s="1">
        <f>IF(AND(D82&lt;20),0,IF(AND(D82&gt;=20,D82&lt;40),1,IF(AND(D82&gt;=40,D82&lt;60),2,IF(AND(D82&gt;=60,D82&lt;80),3,IF(AND(D82&gt;=80,D82&lt;=100),4)))))</f>
        <v>4</v>
      </c>
      <c r="E83" s="1">
        <f t="shared" ref="E83:T83" si="28">IF(AND(E82&lt;20),0,IF(AND(E82&gt;=20,E82&lt;40),1,IF(AND(E82&gt;=40,E82&lt;60),2,IF(AND(E82&gt;=60,E82&lt;80),3,IF(AND(E82&gt;=80,E82&lt;=100),4)))))</f>
        <v>2</v>
      </c>
      <c r="F83" s="1">
        <f t="shared" si="28"/>
        <v>4</v>
      </c>
      <c r="G83" s="1">
        <f t="shared" si="28"/>
        <v>4</v>
      </c>
      <c r="H83" s="1">
        <f t="shared" si="28"/>
        <v>4</v>
      </c>
      <c r="I83" s="1">
        <f t="shared" si="28"/>
        <v>2</v>
      </c>
      <c r="J83" s="1">
        <f t="shared" si="28"/>
        <v>4</v>
      </c>
      <c r="K83" s="1">
        <f t="shared" si="28"/>
        <v>2</v>
      </c>
      <c r="L83" s="1">
        <f t="shared" si="28"/>
        <v>4</v>
      </c>
      <c r="M83" s="1">
        <f t="shared" si="28"/>
        <v>2</v>
      </c>
      <c r="N83" s="1">
        <f t="shared" si="28"/>
        <v>4</v>
      </c>
      <c r="O83" s="1">
        <f t="shared" si="28"/>
        <v>3</v>
      </c>
      <c r="P83" s="1">
        <f t="shared" si="28"/>
        <v>1</v>
      </c>
      <c r="Q83" s="1">
        <f t="shared" si="28"/>
        <v>0</v>
      </c>
      <c r="R83" s="1">
        <f t="shared" si="28"/>
        <v>4</v>
      </c>
      <c r="S83" s="1">
        <f t="shared" si="28"/>
        <v>4</v>
      </c>
      <c r="T83" s="1">
        <f t="shared" si="28"/>
        <v>3</v>
      </c>
      <c r="U83" s="3"/>
    </row>
    <row r="84" spans="1:21" ht="75" x14ac:dyDescent="0.25">
      <c r="A84" s="1">
        <v>47</v>
      </c>
      <c r="B84" s="6" t="s">
        <v>43</v>
      </c>
      <c r="C84" s="1" t="s">
        <v>51</v>
      </c>
      <c r="D84" s="1">
        <v>0</v>
      </c>
      <c r="E84" s="1">
        <v>0</v>
      </c>
      <c r="F84" s="1">
        <v>84</v>
      </c>
      <c r="G84" s="1">
        <v>62.5</v>
      </c>
      <c r="H84" s="1">
        <v>8.3000000000000007</v>
      </c>
      <c r="I84" s="1">
        <v>0.08</v>
      </c>
      <c r="J84" s="1">
        <v>18.7</v>
      </c>
      <c r="K84" s="1">
        <v>66</v>
      </c>
      <c r="L84" s="1">
        <v>20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7.15</v>
      </c>
      <c r="S84" s="1">
        <v>66</v>
      </c>
      <c r="T84" s="1">
        <v>28.6</v>
      </c>
      <c r="U84" s="22" t="s">
        <v>72</v>
      </c>
    </row>
    <row r="85" spans="1:21" x14ac:dyDescent="0.25">
      <c r="A85" s="1"/>
      <c r="B85" s="6"/>
      <c r="C85" s="1" t="s">
        <v>57</v>
      </c>
      <c r="D85" s="1">
        <f>IF(AND(D84&lt;20),0,IF(AND(D84&gt;=20,D84&lt;40),1,IF(AND(D84&gt;=40,D84&lt;60),2,IF(AND(D84&gt;=60,D84&lt;80),3,IF(AND(D84&gt;=80,D84&lt;=100),4)))))</f>
        <v>0</v>
      </c>
      <c r="E85" s="1">
        <f t="shared" ref="E85:T85" si="29">IF(AND(E84&lt;20),0,IF(AND(E84&gt;=20,E84&lt;40),1,IF(AND(E84&gt;=40,E84&lt;60),2,IF(AND(E84&gt;=60,E84&lt;80),3,IF(AND(E84&gt;=80,E84&lt;=100),4)))))</f>
        <v>0</v>
      </c>
      <c r="F85" s="1">
        <f t="shared" si="29"/>
        <v>4</v>
      </c>
      <c r="G85" s="1">
        <f t="shared" si="29"/>
        <v>3</v>
      </c>
      <c r="H85" s="1">
        <f t="shared" si="29"/>
        <v>0</v>
      </c>
      <c r="I85" s="1">
        <f t="shared" si="29"/>
        <v>0</v>
      </c>
      <c r="J85" s="1">
        <f t="shared" si="29"/>
        <v>0</v>
      </c>
      <c r="K85" s="1">
        <f t="shared" si="29"/>
        <v>3</v>
      </c>
      <c r="L85" s="1">
        <f t="shared" si="29"/>
        <v>1</v>
      </c>
      <c r="M85" s="1">
        <f t="shared" si="29"/>
        <v>0</v>
      </c>
      <c r="N85" s="1">
        <f t="shared" si="29"/>
        <v>0</v>
      </c>
      <c r="O85" s="1">
        <f t="shared" si="29"/>
        <v>0</v>
      </c>
      <c r="P85" s="1">
        <f t="shared" si="29"/>
        <v>0</v>
      </c>
      <c r="Q85" s="1">
        <f t="shared" si="29"/>
        <v>0</v>
      </c>
      <c r="R85" s="1">
        <f t="shared" si="29"/>
        <v>0</v>
      </c>
      <c r="S85" s="1">
        <f t="shared" si="29"/>
        <v>3</v>
      </c>
      <c r="T85" s="1">
        <f t="shared" si="29"/>
        <v>1</v>
      </c>
      <c r="U85" s="3"/>
    </row>
    <row r="87" spans="1:21" x14ac:dyDescent="0.25">
      <c r="B87" s="15"/>
      <c r="C87" s="16"/>
    </row>
    <row r="88" spans="1:21" ht="45" x14ac:dyDescent="0.25">
      <c r="B88" s="17" t="s">
        <v>53</v>
      </c>
      <c r="C88" s="18" t="s">
        <v>54</v>
      </c>
    </row>
    <row r="90" spans="1:21" ht="92.25" customHeight="1" x14ac:dyDescent="0.25">
      <c r="B90" s="121"/>
      <c r="C90" s="122"/>
      <c r="D90" s="19" t="s">
        <v>5</v>
      </c>
      <c r="E90" s="19" t="s">
        <v>6</v>
      </c>
      <c r="F90" s="19" t="s">
        <v>7</v>
      </c>
      <c r="G90" s="19" t="s">
        <v>8</v>
      </c>
      <c r="H90" s="19" t="s">
        <v>9</v>
      </c>
      <c r="I90" s="19" t="s">
        <v>10</v>
      </c>
      <c r="J90" s="19" t="s">
        <v>11</v>
      </c>
      <c r="K90" s="19" t="s">
        <v>12</v>
      </c>
      <c r="L90" s="19" t="s">
        <v>13</v>
      </c>
      <c r="M90" s="19" t="s">
        <v>14</v>
      </c>
      <c r="N90" s="19" t="s">
        <v>15</v>
      </c>
      <c r="O90" s="19" t="s">
        <v>16</v>
      </c>
      <c r="P90" s="19" t="s">
        <v>17</v>
      </c>
      <c r="Q90" s="19" t="s">
        <v>18</v>
      </c>
      <c r="R90" s="19" t="s">
        <v>19</v>
      </c>
      <c r="S90" s="19" t="s">
        <v>20</v>
      </c>
      <c r="T90" s="19" t="s">
        <v>21</v>
      </c>
    </row>
    <row r="91" spans="1:21" ht="31.5" customHeight="1" x14ac:dyDescent="0.25">
      <c r="B91" s="120" t="s">
        <v>73</v>
      </c>
      <c r="C91" s="120"/>
      <c r="D91" s="24">
        <f t="shared" ref="D91:T91" si="30">SUM(D19,D21,D23,D25,D27,D29,D31,D33,D35,D37,D39,D42,D44,D47,D49,D51,D53,D55,D57,D59,D61,D64,D66,D68,D70,D72,D78,D81,D83,D85)</f>
        <v>69</v>
      </c>
      <c r="E91" s="24">
        <f t="shared" si="30"/>
        <v>49</v>
      </c>
      <c r="F91" s="24">
        <f t="shared" si="30"/>
        <v>51</v>
      </c>
      <c r="G91" s="24">
        <f t="shared" si="30"/>
        <v>52</v>
      </c>
      <c r="H91" s="24">
        <f t="shared" si="30"/>
        <v>47</v>
      </c>
      <c r="I91" s="24">
        <f t="shared" si="30"/>
        <v>61</v>
      </c>
      <c r="J91" s="24">
        <f t="shared" si="30"/>
        <v>58</v>
      </c>
      <c r="K91" s="24">
        <f t="shared" si="30"/>
        <v>63</v>
      </c>
      <c r="L91" s="24">
        <f t="shared" si="30"/>
        <v>74</v>
      </c>
      <c r="M91" s="24">
        <f t="shared" si="30"/>
        <v>53</v>
      </c>
      <c r="N91" s="24">
        <f t="shared" si="30"/>
        <v>46</v>
      </c>
      <c r="O91" s="24">
        <f t="shared" si="30"/>
        <v>59</v>
      </c>
      <c r="P91" s="24">
        <f t="shared" si="30"/>
        <v>48</v>
      </c>
      <c r="Q91" s="24">
        <f t="shared" si="30"/>
        <v>47</v>
      </c>
      <c r="R91" s="24">
        <f t="shared" si="30"/>
        <v>49</v>
      </c>
      <c r="S91" s="24">
        <f t="shared" si="30"/>
        <v>48</v>
      </c>
      <c r="T91" s="24">
        <f t="shared" si="30"/>
        <v>57</v>
      </c>
    </row>
    <row r="93" spans="1:21" ht="5.25" customHeight="1" x14ac:dyDescent="0.25"/>
    <row r="94" spans="1:21" ht="8.25" customHeight="1" x14ac:dyDescent="0.25"/>
    <row r="95" spans="1:21" ht="9.75" customHeight="1" x14ac:dyDescent="0.25"/>
    <row r="96" spans="1:21" ht="62.25" customHeight="1" x14ac:dyDescent="0.25">
      <c r="A96" s="1" t="s">
        <v>74</v>
      </c>
      <c r="B96" s="1" t="s">
        <v>75</v>
      </c>
      <c r="C96" s="25" t="s">
        <v>76</v>
      </c>
      <c r="D96" s="117" t="s">
        <v>77</v>
      </c>
      <c r="E96" s="117"/>
      <c r="F96" s="116" t="s">
        <v>45</v>
      </c>
      <c r="G96" s="116"/>
      <c r="H96" s="117" t="s">
        <v>46</v>
      </c>
      <c r="I96" s="117"/>
      <c r="J96" s="116" t="s">
        <v>49</v>
      </c>
      <c r="K96" s="116"/>
      <c r="L96" s="116" t="s">
        <v>47</v>
      </c>
      <c r="M96" s="116"/>
      <c r="N96" s="116" t="s">
        <v>48</v>
      </c>
      <c r="O96" s="116"/>
    </row>
    <row r="97" spans="1:15" x14ac:dyDescent="0.25">
      <c r="A97" s="1">
        <v>1</v>
      </c>
      <c r="B97" s="1" t="s">
        <v>5</v>
      </c>
      <c r="C97" s="1">
        <f t="shared" ref="C97:C113" si="31">SUM(D97:O97)</f>
        <v>69</v>
      </c>
      <c r="D97" s="17">
        <v>0</v>
      </c>
      <c r="E97" s="17"/>
      <c r="F97" s="17">
        <f>SUM(D19,D21,D23,D25,D27,D29,D31,D33,D35,D37,D39)</f>
        <v>18</v>
      </c>
      <c r="G97" s="17"/>
      <c r="H97" s="17">
        <f>SUM(D42,D44,D47,D49,D51,D53,D55,D57,D59,D61)</f>
        <v>32</v>
      </c>
      <c r="I97" s="17"/>
      <c r="J97" s="17">
        <f>SUM(D64,D66,D68,D70,D72)</f>
        <v>7</v>
      </c>
      <c r="K97" s="17"/>
      <c r="L97" s="17">
        <f>SUM(D78)</f>
        <v>4</v>
      </c>
      <c r="M97" s="17"/>
      <c r="N97" s="17">
        <f>SUM(D81,D83,D85)</f>
        <v>8</v>
      </c>
      <c r="O97" s="17"/>
    </row>
    <row r="98" spans="1:15" x14ac:dyDescent="0.25">
      <c r="A98" s="1">
        <v>2</v>
      </c>
      <c r="B98" s="1" t="s">
        <v>6</v>
      </c>
      <c r="C98" s="1">
        <f t="shared" si="31"/>
        <v>49</v>
      </c>
      <c r="D98" s="17">
        <v>0</v>
      </c>
      <c r="E98" s="17"/>
      <c r="F98" s="17">
        <f>SUM(E19,E21,E23,E25,E27,E29,E31,E33,E35,E37,E39)</f>
        <v>14</v>
      </c>
      <c r="G98" s="17"/>
      <c r="H98" s="17">
        <f>SUM(E42,E44,E47,E49,E51,E53,E55,E57,E59,E61)</f>
        <v>18</v>
      </c>
      <c r="I98" s="17"/>
      <c r="J98" s="17">
        <f>SUM(E64,E66,E68,E70,E72)</f>
        <v>8</v>
      </c>
      <c r="K98" s="17"/>
      <c r="L98" s="17">
        <f>SUM(E78)</f>
        <v>3</v>
      </c>
      <c r="M98" s="17"/>
      <c r="N98" s="17">
        <f>SUM(E81,E83,E85)</f>
        <v>6</v>
      </c>
      <c r="O98" s="17"/>
    </row>
    <row r="99" spans="1:15" x14ac:dyDescent="0.25">
      <c r="A99" s="1">
        <v>3</v>
      </c>
      <c r="B99" s="1" t="s">
        <v>7</v>
      </c>
      <c r="C99" s="1">
        <f t="shared" si="31"/>
        <v>51</v>
      </c>
      <c r="D99" s="17">
        <v>0</v>
      </c>
      <c r="E99" s="17"/>
      <c r="F99" s="17">
        <f>SUM(F19,F21,F23,F25,F27,F29,F31,F33,F35,F37,F39)</f>
        <v>13</v>
      </c>
      <c r="G99" s="17"/>
      <c r="H99" s="17">
        <f>SUM(F42,F44,F47,F49,F51,F53,F55,F57,F59,F61)</f>
        <v>17</v>
      </c>
      <c r="I99" s="17"/>
      <c r="J99" s="17">
        <f>SUM(F64,F66,F68,F70,F72)</f>
        <v>7</v>
      </c>
      <c r="K99" s="17"/>
      <c r="L99" s="17">
        <f>SUM(F78)</f>
        <v>2</v>
      </c>
      <c r="M99" s="17"/>
      <c r="N99" s="17">
        <f>SUM(F81,F83,F85)</f>
        <v>12</v>
      </c>
      <c r="O99" s="17"/>
    </row>
    <row r="100" spans="1:15" x14ac:dyDescent="0.25">
      <c r="A100" s="1">
        <v>4</v>
      </c>
      <c r="B100" s="1" t="s">
        <v>8</v>
      </c>
      <c r="C100" s="1">
        <f t="shared" si="31"/>
        <v>52</v>
      </c>
      <c r="D100" s="17">
        <v>0</v>
      </c>
      <c r="E100" s="17"/>
      <c r="F100" s="17">
        <f>SUM(G19,G21,G23,G25,G27,G29,G31,G33,G35,G37,G39)</f>
        <v>12</v>
      </c>
      <c r="G100" s="17"/>
      <c r="H100" s="17">
        <f>SUM(G42,G44,G47,G49,G51,G53,G55,G57,G59,G61)</f>
        <v>22</v>
      </c>
      <c r="I100" s="17"/>
      <c r="J100" s="17">
        <f>SUM(G64,G66,G68,G70,G72)</f>
        <v>6</v>
      </c>
      <c r="K100" s="17"/>
      <c r="L100" s="17">
        <f>SUM(G78)</f>
        <v>1</v>
      </c>
      <c r="M100" s="17"/>
      <c r="N100" s="17">
        <f>SUM(G81,G83,G85)</f>
        <v>11</v>
      </c>
      <c r="O100" s="17"/>
    </row>
    <row r="101" spans="1:15" x14ac:dyDescent="0.25">
      <c r="A101" s="1">
        <v>5</v>
      </c>
      <c r="B101" s="1" t="s">
        <v>9</v>
      </c>
      <c r="C101" s="1">
        <f t="shared" si="31"/>
        <v>47</v>
      </c>
      <c r="D101" s="17">
        <v>0</v>
      </c>
      <c r="E101" s="17"/>
      <c r="F101" s="17">
        <f>SUM(H19,H21,H23,H25,H27,H29,H31,H33,H35,H37,H39)</f>
        <v>17</v>
      </c>
      <c r="G101" s="17"/>
      <c r="H101" s="17">
        <f>SUM(H42,H44,H47,H49,H51,H53,H55,H57,H59,H61)</f>
        <v>11</v>
      </c>
      <c r="I101" s="17"/>
      <c r="J101" s="17">
        <f>SUM(H64,H66,H68,H70,H72)</f>
        <v>7</v>
      </c>
      <c r="K101" s="17"/>
      <c r="L101" s="17">
        <f>SUM(H78)</f>
        <v>4</v>
      </c>
      <c r="M101" s="17"/>
      <c r="N101" s="17">
        <f>SUM(H81,H83,H85)</f>
        <v>8</v>
      </c>
      <c r="O101" s="17"/>
    </row>
    <row r="102" spans="1:15" x14ac:dyDescent="0.25">
      <c r="A102" s="1">
        <v>6</v>
      </c>
      <c r="B102" s="1" t="s">
        <v>10</v>
      </c>
      <c r="C102" s="1">
        <f t="shared" si="31"/>
        <v>61</v>
      </c>
      <c r="D102" s="17">
        <v>0</v>
      </c>
      <c r="E102" s="17"/>
      <c r="F102" s="17">
        <f>SUM(I19,I21,I23,I25,I27,I29,I31,I33,I35,I37,I39)</f>
        <v>16</v>
      </c>
      <c r="G102" s="17"/>
      <c r="H102" s="17">
        <f>SUM(I42,I44,I47,I49,I51,I53,I55,I57,I59,I61)</f>
        <v>27</v>
      </c>
      <c r="I102" s="17"/>
      <c r="J102" s="17">
        <f>SUM(I64,I66,I68,I70,I72)</f>
        <v>8</v>
      </c>
      <c r="K102" s="17"/>
      <c r="L102" s="17">
        <f>SUM(I78)</f>
        <v>4</v>
      </c>
      <c r="M102" s="17"/>
      <c r="N102" s="17">
        <f>SUM(I81,I83,I85)</f>
        <v>6</v>
      </c>
      <c r="O102" s="17"/>
    </row>
    <row r="103" spans="1:15" x14ac:dyDescent="0.25">
      <c r="A103" s="1">
        <v>7</v>
      </c>
      <c r="B103" s="1" t="s">
        <v>11</v>
      </c>
      <c r="C103" s="1">
        <f t="shared" si="31"/>
        <v>58</v>
      </c>
      <c r="D103" s="17">
        <v>0</v>
      </c>
      <c r="E103" s="17"/>
      <c r="F103" s="17">
        <f>SUM(J19,J21,J23,J25,J27,J29,J31,J33,J35,J37,J39)</f>
        <v>18</v>
      </c>
      <c r="G103" s="17"/>
      <c r="H103" s="17">
        <f>SUM(J42,J44,J47,J49,J51,J53,J55,J57,J59,J61)</f>
        <v>16</v>
      </c>
      <c r="I103" s="17"/>
      <c r="J103" s="17">
        <f>SUM(J64,J66,J68,J70,J72)</f>
        <v>12</v>
      </c>
      <c r="K103" s="17"/>
      <c r="L103" s="17">
        <f>SUM(J78)</f>
        <v>4</v>
      </c>
      <c r="M103" s="17"/>
      <c r="N103" s="17">
        <f>SUM(J81,J83,J85)</f>
        <v>8</v>
      </c>
      <c r="O103" s="17"/>
    </row>
    <row r="104" spans="1:15" x14ac:dyDescent="0.25">
      <c r="A104" s="1">
        <v>8</v>
      </c>
      <c r="B104" s="1" t="s">
        <v>12</v>
      </c>
      <c r="C104" s="1">
        <f t="shared" si="31"/>
        <v>63</v>
      </c>
      <c r="D104" s="17">
        <v>0</v>
      </c>
      <c r="E104" s="17"/>
      <c r="F104" s="17">
        <f>SUM(K19,K21,K23,K25,K27,K29,K31,K33,K35,K37,K39)</f>
        <v>24</v>
      </c>
      <c r="G104" s="17"/>
      <c r="H104" s="17">
        <f>SUM(K42,K44,K47,K49,K51,K53,K55,K57,K59,K61)</f>
        <v>20</v>
      </c>
      <c r="I104" s="17"/>
      <c r="J104" s="17">
        <f>SUM(K64,K66,K68,K70,K72)</f>
        <v>8</v>
      </c>
      <c r="K104" s="17"/>
      <c r="L104" s="17">
        <f>SUM(K78)</f>
        <v>3</v>
      </c>
      <c r="M104" s="17"/>
      <c r="N104" s="17">
        <f>SUM(K81,K83,K85)</f>
        <v>8</v>
      </c>
      <c r="O104" s="17"/>
    </row>
    <row r="105" spans="1:15" x14ac:dyDescent="0.25">
      <c r="A105" s="1">
        <v>9</v>
      </c>
      <c r="B105" s="1" t="s">
        <v>13</v>
      </c>
      <c r="C105" s="1">
        <f t="shared" si="31"/>
        <v>74</v>
      </c>
      <c r="D105" s="17">
        <v>0</v>
      </c>
      <c r="E105" s="17"/>
      <c r="F105" s="17">
        <f>SUM(L19,L21,L23,L25,L27,L29,L31,L33,L35,L37,L39)</f>
        <v>22</v>
      </c>
      <c r="G105" s="17"/>
      <c r="H105" s="17">
        <f>SUM(L42,L44,L47,L49,L51,L53,L55,L57,L59,L61)</f>
        <v>27</v>
      </c>
      <c r="I105" s="17"/>
      <c r="J105" s="17">
        <f>SUM(L64,L66,L68,L70,L72)</f>
        <v>12</v>
      </c>
      <c r="K105" s="17"/>
      <c r="L105" s="17">
        <f>SUM(L78)</f>
        <v>4</v>
      </c>
      <c r="M105" s="17"/>
      <c r="N105" s="17">
        <f>SUM(L81,L83,L85)</f>
        <v>9</v>
      </c>
      <c r="O105" s="17"/>
    </row>
    <row r="106" spans="1:15" x14ac:dyDescent="0.25">
      <c r="A106" s="1">
        <v>10</v>
      </c>
      <c r="B106" s="1" t="s">
        <v>14</v>
      </c>
      <c r="C106" s="1">
        <f t="shared" si="31"/>
        <v>53</v>
      </c>
      <c r="D106" s="17">
        <v>0</v>
      </c>
      <c r="E106" s="17"/>
      <c r="F106" s="17">
        <f>SUM(M19,M21,M23,M25,M27,M29,M31,M33,M35,M37,M39)</f>
        <v>17</v>
      </c>
      <c r="G106" s="17"/>
      <c r="H106" s="17">
        <f>SUM(M42,M44,M47,M49,M51,M53,M55,M57,M59,M61)</f>
        <v>19</v>
      </c>
      <c r="I106" s="17"/>
      <c r="J106" s="17">
        <f>SUM(M64,M66,M68,M70,M72)</f>
        <v>8</v>
      </c>
      <c r="K106" s="17"/>
      <c r="L106" s="17">
        <f>SUM(M78)</f>
        <v>3</v>
      </c>
      <c r="M106" s="17"/>
      <c r="N106" s="17">
        <f>SUM(M81,M83,M85)</f>
        <v>6</v>
      </c>
      <c r="O106" s="17"/>
    </row>
    <row r="107" spans="1:15" x14ac:dyDescent="0.25">
      <c r="A107" s="1">
        <v>11</v>
      </c>
      <c r="B107" s="1" t="s">
        <v>15</v>
      </c>
      <c r="C107" s="1">
        <f t="shared" si="31"/>
        <v>46</v>
      </c>
      <c r="D107" s="17">
        <v>0</v>
      </c>
      <c r="E107" s="17"/>
      <c r="F107" s="17">
        <f>SUM(N19,N21,N23,N25,N27,N29,N31,N33,N35,N37,N39)</f>
        <v>12</v>
      </c>
      <c r="G107" s="17"/>
      <c r="H107" s="17">
        <f>SUM(N42,N44,N47,N49,N51,N53,N55,N57,N59,N61)</f>
        <v>19</v>
      </c>
      <c r="I107" s="17"/>
      <c r="J107" s="17">
        <f>SUM(N64,N66,N68,N70,N72)</f>
        <v>7</v>
      </c>
      <c r="K107" s="17"/>
      <c r="L107" s="17">
        <f>SUM(N78)</f>
        <v>1</v>
      </c>
      <c r="M107" s="17"/>
      <c r="N107" s="17">
        <f>SUM(N81,N83,N85)</f>
        <v>7</v>
      </c>
      <c r="O107" s="17"/>
    </row>
    <row r="108" spans="1:15" x14ac:dyDescent="0.25">
      <c r="A108" s="1">
        <v>12</v>
      </c>
      <c r="B108" s="1" t="s">
        <v>16</v>
      </c>
      <c r="C108" s="1">
        <f t="shared" si="31"/>
        <v>59</v>
      </c>
      <c r="D108" s="17">
        <v>0</v>
      </c>
      <c r="E108" s="17"/>
      <c r="F108" s="17">
        <f>SUM(O19,O21,O23,O25,O27,O29,O31,O33,O35,O37,O39)</f>
        <v>25</v>
      </c>
      <c r="G108" s="17"/>
      <c r="H108" s="17">
        <f>SUM(O42,O44,O47,O49,O51,O53,O55,O57,O59,O61)</f>
        <v>15</v>
      </c>
      <c r="I108" s="17"/>
      <c r="J108" s="17">
        <f>SUM(O64,O66,O68,O70,O72)</f>
        <v>8</v>
      </c>
      <c r="K108" s="17"/>
      <c r="L108" s="17">
        <f>SUM(O78)</f>
        <v>4</v>
      </c>
      <c r="M108" s="17"/>
      <c r="N108" s="17">
        <f>SUM(O81,O83,O85)</f>
        <v>7</v>
      </c>
      <c r="O108" s="17"/>
    </row>
    <row r="109" spans="1:15" x14ac:dyDescent="0.25">
      <c r="A109" s="1">
        <v>13</v>
      </c>
      <c r="B109" s="1" t="s">
        <v>17</v>
      </c>
      <c r="C109" s="1">
        <f t="shared" si="31"/>
        <v>48</v>
      </c>
      <c r="D109" s="17">
        <v>0</v>
      </c>
      <c r="E109" s="17"/>
      <c r="F109" s="17">
        <f>SUM(P19,P21,P23,P25,P27,P29,P31,P33,P35,P37,P39)</f>
        <v>14</v>
      </c>
      <c r="G109" s="17"/>
      <c r="H109" s="17">
        <f>SUM(P42,P44,P47,P49,P51,P53,P55,P57,P59,P61)</f>
        <v>18</v>
      </c>
      <c r="I109" s="17"/>
      <c r="J109" s="17">
        <f>SUM(P64,P66,P68,P70,P72)</f>
        <v>8</v>
      </c>
      <c r="K109" s="17"/>
      <c r="L109" s="17">
        <f>SUM(P78)</f>
        <v>3</v>
      </c>
      <c r="M109" s="17"/>
      <c r="N109" s="17">
        <f>SUM(P81,P83,P85)</f>
        <v>5</v>
      </c>
      <c r="O109" s="17"/>
    </row>
    <row r="110" spans="1:15" x14ac:dyDescent="0.25">
      <c r="A110" s="1">
        <v>14</v>
      </c>
      <c r="B110" s="1" t="s">
        <v>18</v>
      </c>
      <c r="C110" s="1">
        <f t="shared" si="31"/>
        <v>47</v>
      </c>
      <c r="D110" s="17">
        <v>0</v>
      </c>
      <c r="E110" s="17"/>
      <c r="F110" s="17">
        <f>SUM(Q19,Q21,Q23,Q25,Q27,Q29,Q31,Q33,Q35,Q37,Q39)</f>
        <v>16</v>
      </c>
      <c r="G110" s="17"/>
      <c r="H110" s="17">
        <f>SUM(Q42,Q44,Q47,Q49,Q51,Q53,Q55,Q57,Q59,Q61)</f>
        <v>17</v>
      </c>
      <c r="I110" s="17"/>
      <c r="J110" s="17">
        <f>SUM(Q64,Q66,Q68,Q70,Q72)</f>
        <v>8</v>
      </c>
      <c r="K110" s="17"/>
      <c r="L110" s="17">
        <f>SUM(Q78)</f>
        <v>2</v>
      </c>
      <c r="M110" s="17"/>
      <c r="N110" s="17">
        <f>SUM(Q81,Q83,Q85)</f>
        <v>4</v>
      </c>
      <c r="O110" s="17"/>
    </row>
    <row r="111" spans="1:15" x14ac:dyDescent="0.25">
      <c r="A111" s="1">
        <v>15</v>
      </c>
      <c r="B111" s="1" t="s">
        <v>19</v>
      </c>
      <c r="C111" s="1">
        <f t="shared" si="31"/>
        <v>49</v>
      </c>
      <c r="D111" s="17">
        <v>0</v>
      </c>
      <c r="E111" s="17"/>
      <c r="F111" s="17">
        <f>SUM(R19,R21,R23,R25,R27,R29,R31,R33,R35,R37,R39)</f>
        <v>16</v>
      </c>
      <c r="G111" s="17"/>
      <c r="H111" s="17">
        <f>SUM(R42,R44,R47,R49,R51,R53,R55,R57,R59,R61)</f>
        <v>16</v>
      </c>
      <c r="I111" s="17"/>
      <c r="J111" s="17">
        <f>SUM(R64,R66,R68,R70,R72)</f>
        <v>7</v>
      </c>
      <c r="K111" s="17"/>
      <c r="L111" s="17">
        <f>SUM(R78)</f>
        <v>2</v>
      </c>
      <c r="M111" s="17"/>
      <c r="N111" s="17">
        <f>SUM(R81,R83,R85)</f>
        <v>8</v>
      </c>
      <c r="O111" s="17"/>
    </row>
    <row r="112" spans="1:15" x14ac:dyDescent="0.25">
      <c r="A112" s="1">
        <v>16</v>
      </c>
      <c r="B112" s="1" t="s">
        <v>20</v>
      </c>
      <c r="C112" s="1">
        <f t="shared" si="31"/>
        <v>48</v>
      </c>
      <c r="D112" s="17">
        <v>0</v>
      </c>
      <c r="E112" s="17"/>
      <c r="F112" s="17">
        <f>SUM(S19,S21,S23,S25,S27,S29,S31,S33,S35,S37,S39)</f>
        <v>14</v>
      </c>
      <c r="G112" s="17"/>
      <c r="H112" s="17">
        <f>SUM(S42,S44,S47,S49,S51,S53,S55,S57,S59,S61)</f>
        <v>14</v>
      </c>
      <c r="I112" s="17"/>
      <c r="J112" s="17">
        <f>SUM(S64,S66,S68,S70,S72)</f>
        <v>8</v>
      </c>
      <c r="K112" s="17"/>
      <c r="L112" s="17">
        <f>SUM(S78)</f>
        <v>2</v>
      </c>
      <c r="M112" s="17"/>
      <c r="N112" s="17">
        <f>SUM(S81,S83,S85)</f>
        <v>10</v>
      </c>
      <c r="O112" s="17"/>
    </row>
    <row r="113" spans="1:20" x14ac:dyDescent="0.25">
      <c r="A113" s="1">
        <v>17</v>
      </c>
      <c r="B113" s="1" t="s">
        <v>21</v>
      </c>
      <c r="C113" s="1">
        <f t="shared" si="31"/>
        <v>57</v>
      </c>
      <c r="D113" s="17">
        <v>0</v>
      </c>
      <c r="E113" s="17"/>
      <c r="F113" s="17">
        <f>SUM(T19,T21,T23,T25,T27,T29,T31,T33,T35,T37,T39)</f>
        <v>16</v>
      </c>
      <c r="G113" s="17"/>
      <c r="H113" s="17">
        <f>SUM(T42,T44,T47,T49,T51,T53,T55,T57,T59,T61)</f>
        <v>24</v>
      </c>
      <c r="I113" s="17"/>
      <c r="J113" s="17">
        <f>SUM(T64,T66,T68,T70,T72)</f>
        <v>8</v>
      </c>
      <c r="K113" s="17"/>
      <c r="L113" s="17">
        <f>SUM(T78)</f>
        <v>1</v>
      </c>
      <c r="M113" s="17"/>
      <c r="N113" s="17">
        <f>SUM(T81,T83,T85)</f>
        <v>8</v>
      </c>
      <c r="O113" s="17"/>
    </row>
    <row r="116" spans="1:20" ht="26.25" customHeight="1" x14ac:dyDescent="0.25">
      <c r="A116" s="119" t="s">
        <v>78</v>
      </c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27"/>
      <c r="Q116" s="27"/>
      <c r="R116" s="27"/>
      <c r="S116" s="27"/>
      <c r="T116" s="27"/>
    </row>
    <row r="118" spans="1:20" ht="135" customHeight="1" x14ac:dyDescent="0.25">
      <c r="A118" s="1" t="s">
        <v>74</v>
      </c>
      <c r="B118" s="1" t="s">
        <v>75</v>
      </c>
      <c r="C118" s="1" t="s">
        <v>76</v>
      </c>
      <c r="D118" s="123" t="s">
        <v>77</v>
      </c>
      <c r="E118" s="124"/>
      <c r="F118" s="123" t="s">
        <v>45</v>
      </c>
      <c r="G118" s="124"/>
      <c r="H118" s="123" t="s">
        <v>46</v>
      </c>
      <c r="I118" s="124"/>
      <c r="J118" s="123" t="s">
        <v>49</v>
      </c>
      <c r="K118" s="124"/>
      <c r="L118" s="123" t="s">
        <v>47</v>
      </c>
      <c r="M118" s="124"/>
      <c r="N118" s="123" t="s">
        <v>48</v>
      </c>
      <c r="O118" s="124"/>
    </row>
    <row r="119" spans="1:20" ht="15" customHeight="1" x14ac:dyDescent="0.25">
      <c r="A119" s="28">
        <v>1</v>
      </c>
      <c r="B119" s="28" t="s">
        <v>13</v>
      </c>
      <c r="C119" s="28">
        <v>74</v>
      </c>
      <c r="D119" s="110">
        <v>0</v>
      </c>
      <c r="E119" s="111"/>
      <c r="F119" s="110">
        <v>22</v>
      </c>
      <c r="G119" s="111"/>
      <c r="H119" s="110">
        <v>27</v>
      </c>
      <c r="I119" s="111"/>
      <c r="J119" s="110">
        <v>12</v>
      </c>
      <c r="K119" s="111"/>
      <c r="L119" s="110">
        <v>4</v>
      </c>
      <c r="M119" s="111"/>
      <c r="N119" s="110">
        <v>9</v>
      </c>
      <c r="O119" s="118"/>
    </row>
    <row r="120" spans="1:20" ht="15" customHeight="1" x14ac:dyDescent="0.25">
      <c r="A120" s="28">
        <v>2</v>
      </c>
      <c r="B120" s="28" t="s">
        <v>5</v>
      </c>
      <c r="C120" s="28">
        <v>69</v>
      </c>
      <c r="D120" s="110">
        <v>0</v>
      </c>
      <c r="E120" s="111"/>
      <c r="F120" s="110">
        <v>18</v>
      </c>
      <c r="G120" s="111"/>
      <c r="H120" s="110">
        <v>32</v>
      </c>
      <c r="I120" s="111"/>
      <c r="J120" s="110">
        <v>7</v>
      </c>
      <c r="K120" s="111"/>
      <c r="L120" s="110">
        <v>4</v>
      </c>
      <c r="M120" s="111"/>
      <c r="N120" s="110">
        <v>8</v>
      </c>
      <c r="O120" s="118"/>
    </row>
    <row r="121" spans="1:20" ht="15" customHeight="1" x14ac:dyDescent="0.25">
      <c r="A121" s="28">
        <v>3</v>
      </c>
      <c r="B121" s="28" t="s">
        <v>12</v>
      </c>
      <c r="C121" s="28">
        <v>63</v>
      </c>
      <c r="D121" s="110">
        <v>0</v>
      </c>
      <c r="E121" s="111"/>
      <c r="F121" s="110">
        <v>24</v>
      </c>
      <c r="G121" s="111"/>
      <c r="H121" s="110">
        <v>20</v>
      </c>
      <c r="I121" s="111"/>
      <c r="J121" s="110">
        <v>8</v>
      </c>
      <c r="K121" s="111"/>
      <c r="L121" s="110">
        <v>3</v>
      </c>
      <c r="M121" s="111"/>
      <c r="N121" s="110">
        <v>8</v>
      </c>
      <c r="O121" s="118"/>
    </row>
    <row r="122" spans="1:20" ht="15" customHeight="1" x14ac:dyDescent="0.25">
      <c r="A122" s="1">
        <v>4</v>
      </c>
      <c r="B122" s="1" t="s">
        <v>10</v>
      </c>
      <c r="C122" s="1">
        <v>61</v>
      </c>
      <c r="D122" s="107">
        <v>0</v>
      </c>
      <c r="E122" s="108"/>
      <c r="F122" s="107">
        <v>16</v>
      </c>
      <c r="G122" s="108"/>
      <c r="H122" s="107">
        <v>27</v>
      </c>
      <c r="I122" s="108"/>
      <c r="J122" s="107">
        <v>8</v>
      </c>
      <c r="K122" s="108"/>
      <c r="L122" s="107">
        <v>4</v>
      </c>
      <c r="M122" s="108"/>
      <c r="N122" s="107">
        <v>6</v>
      </c>
      <c r="O122" s="112"/>
    </row>
    <row r="123" spans="1:20" ht="15" customHeight="1" x14ac:dyDescent="0.25">
      <c r="A123" s="1">
        <v>5</v>
      </c>
      <c r="B123" s="1" t="s">
        <v>16</v>
      </c>
      <c r="C123" s="1">
        <v>59</v>
      </c>
      <c r="D123" s="107">
        <v>0</v>
      </c>
      <c r="E123" s="108"/>
      <c r="F123" s="107">
        <v>25</v>
      </c>
      <c r="G123" s="108"/>
      <c r="H123" s="107">
        <v>15</v>
      </c>
      <c r="I123" s="108"/>
      <c r="J123" s="107">
        <v>8</v>
      </c>
      <c r="K123" s="108"/>
      <c r="L123" s="107">
        <v>4</v>
      </c>
      <c r="M123" s="108"/>
      <c r="N123" s="107">
        <v>7</v>
      </c>
      <c r="O123" s="112"/>
    </row>
    <row r="124" spans="1:20" ht="15" customHeight="1" x14ac:dyDescent="0.25">
      <c r="A124" s="1">
        <v>6</v>
      </c>
      <c r="B124" s="1" t="s">
        <v>11</v>
      </c>
      <c r="C124" s="1">
        <v>58</v>
      </c>
      <c r="D124" s="107">
        <v>0</v>
      </c>
      <c r="E124" s="108"/>
      <c r="F124" s="107">
        <v>18</v>
      </c>
      <c r="G124" s="108"/>
      <c r="H124" s="107">
        <v>16</v>
      </c>
      <c r="I124" s="108"/>
      <c r="J124" s="107">
        <v>12</v>
      </c>
      <c r="K124" s="108"/>
      <c r="L124" s="107">
        <v>4</v>
      </c>
      <c r="M124" s="108"/>
      <c r="N124" s="107">
        <v>8</v>
      </c>
      <c r="O124" s="112"/>
    </row>
    <row r="125" spans="1:20" ht="15" customHeight="1" x14ac:dyDescent="0.25">
      <c r="A125" s="1">
        <v>7</v>
      </c>
      <c r="B125" s="1" t="s">
        <v>21</v>
      </c>
      <c r="C125" s="1">
        <v>57</v>
      </c>
      <c r="D125" s="107">
        <v>0</v>
      </c>
      <c r="E125" s="108"/>
      <c r="F125" s="107">
        <v>16</v>
      </c>
      <c r="G125" s="108"/>
      <c r="H125" s="107">
        <v>24</v>
      </c>
      <c r="I125" s="108"/>
      <c r="J125" s="107">
        <v>8</v>
      </c>
      <c r="K125" s="108"/>
      <c r="L125" s="107">
        <v>1</v>
      </c>
      <c r="M125" s="108"/>
      <c r="N125" s="107">
        <v>8</v>
      </c>
      <c r="O125" s="112"/>
    </row>
    <row r="126" spans="1:20" ht="15" customHeight="1" x14ac:dyDescent="0.25">
      <c r="A126" s="1">
        <v>8</v>
      </c>
      <c r="B126" s="1" t="s">
        <v>14</v>
      </c>
      <c r="C126" s="1">
        <v>53</v>
      </c>
      <c r="D126" s="107">
        <v>0</v>
      </c>
      <c r="E126" s="108"/>
      <c r="F126" s="107">
        <v>17</v>
      </c>
      <c r="G126" s="108"/>
      <c r="H126" s="107">
        <v>19</v>
      </c>
      <c r="I126" s="108"/>
      <c r="J126" s="107">
        <v>8</v>
      </c>
      <c r="K126" s="108"/>
      <c r="L126" s="107">
        <v>3</v>
      </c>
      <c r="M126" s="108"/>
      <c r="N126" s="107">
        <v>6</v>
      </c>
      <c r="O126" s="112"/>
    </row>
    <row r="127" spans="1:20" ht="15" customHeight="1" x14ac:dyDescent="0.25">
      <c r="A127" s="1">
        <v>9</v>
      </c>
      <c r="B127" s="1" t="s">
        <v>8</v>
      </c>
      <c r="C127" s="1">
        <v>52</v>
      </c>
      <c r="D127" s="107">
        <v>0</v>
      </c>
      <c r="E127" s="108"/>
      <c r="F127" s="107">
        <v>12</v>
      </c>
      <c r="G127" s="108"/>
      <c r="H127" s="107">
        <v>22</v>
      </c>
      <c r="I127" s="108"/>
      <c r="J127" s="107">
        <v>6</v>
      </c>
      <c r="K127" s="108"/>
      <c r="L127" s="107">
        <v>1</v>
      </c>
      <c r="M127" s="108"/>
      <c r="N127" s="107">
        <v>11</v>
      </c>
      <c r="O127" s="112"/>
    </row>
    <row r="128" spans="1:20" ht="15" customHeight="1" x14ac:dyDescent="0.25">
      <c r="A128" s="1">
        <v>10</v>
      </c>
      <c r="B128" s="1" t="s">
        <v>7</v>
      </c>
      <c r="C128" s="1">
        <v>51</v>
      </c>
      <c r="D128" s="107">
        <v>0</v>
      </c>
      <c r="E128" s="108"/>
      <c r="F128" s="107">
        <v>13</v>
      </c>
      <c r="G128" s="108"/>
      <c r="H128" s="107">
        <v>17</v>
      </c>
      <c r="I128" s="108"/>
      <c r="J128" s="107">
        <v>7</v>
      </c>
      <c r="K128" s="108"/>
      <c r="L128" s="107">
        <v>2</v>
      </c>
      <c r="M128" s="108"/>
      <c r="N128" s="107">
        <v>12</v>
      </c>
      <c r="O128" s="112"/>
    </row>
    <row r="129" spans="1:21" ht="15" customHeight="1" x14ac:dyDescent="0.25">
      <c r="A129" s="1">
        <v>11</v>
      </c>
      <c r="B129" s="1" t="s">
        <v>6</v>
      </c>
      <c r="C129" s="1">
        <v>49</v>
      </c>
      <c r="D129" s="107">
        <v>0</v>
      </c>
      <c r="E129" s="108"/>
      <c r="F129" s="107">
        <v>14</v>
      </c>
      <c r="G129" s="108"/>
      <c r="H129" s="107">
        <v>18</v>
      </c>
      <c r="I129" s="108"/>
      <c r="J129" s="107">
        <v>8</v>
      </c>
      <c r="K129" s="108"/>
      <c r="L129" s="107">
        <v>3</v>
      </c>
      <c r="M129" s="108"/>
      <c r="N129" s="107">
        <v>6</v>
      </c>
      <c r="O129" s="112"/>
    </row>
    <row r="130" spans="1:21" ht="15" customHeight="1" x14ac:dyDescent="0.25">
      <c r="A130" s="1">
        <v>12</v>
      </c>
      <c r="B130" s="1" t="s">
        <v>19</v>
      </c>
      <c r="C130" s="1">
        <v>49</v>
      </c>
      <c r="D130" s="107">
        <v>0</v>
      </c>
      <c r="E130" s="108"/>
      <c r="F130" s="107">
        <v>16</v>
      </c>
      <c r="G130" s="108"/>
      <c r="H130" s="107">
        <v>16</v>
      </c>
      <c r="I130" s="108"/>
      <c r="J130" s="107">
        <v>7</v>
      </c>
      <c r="K130" s="108"/>
      <c r="L130" s="107">
        <v>2</v>
      </c>
      <c r="M130" s="108"/>
      <c r="N130" s="107">
        <v>8</v>
      </c>
      <c r="O130" s="112"/>
    </row>
    <row r="131" spans="1:21" ht="15" customHeight="1" x14ac:dyDescent="0.25">
      <c r="A131" s="1">
        <v>13</v>
      </c>
      <c r="B131" s="1" t="s">
        <v>17</v>
      </c>
      <c r="C131" s="1">
        <v>48</v>
      </c>
      <c r="D131" s="107">
        <v>0</v>
      </c>
      <c r="E131" s="108"/>
      <c r="F131" s="107">
        <v>14</v>
      </c>
      <c r="G131" s="108"/>
      <c r="H131" s="107">
        <v>18</v>
      </c>
      <c r="I131" s="108"/>
      <c r="J131" s="107">
        <v>8</v>
      </c>
      <c r="K131" s="108"/>
      <c r="L131" s="107">
        <v>3</v>
      </c>
      <c r="M131" s="108"/>
      <c r="N131" s="107">
        <v>5</v>
      </c>
      <c r="O131" s="112"/>
    </row>
    <row r="132" spans="1:21" ht="15" customHeight="1" x14ac:dyDescent="0.25">
      <c r="A132" s="1">
        <v>14</v>
      </c>
      <c r="B132" s="1" t="s">
        <v>20</v>
      </c>
      <c r="C132" s="1">
        <v>48</v>
      </c>
      <c r="D132" s="107">
        <v>0</v>
      </c>
      <c r="E132" s="108"/>
      <c r="F132" s="107">
        <v>14</v>
      </c>
      <c r="G132" s="108"/>
      <c r="H132" s="107">
        <v>14</v>
      </c>
      <c r="I132" s="108"/>
      <c r="J132" s="107">
        <v>8</v>
      </c>
      <c r="K132" s="108"/>
      <c r="L132" s="107">
        <v>2</v>
      </c>
      <c r="M132" s="108"/>
      <c r="N132" s="107">
        <v>10</v>
      </c>
      <c r="O132" s="112"/>
    </row>
    <row r="133" spans="1:21" ht="15" customHeight="1" x14ac:dyDescent="0.25">
      <c r="A133" s="1">
        <v>15</v>
      </c>
      <c r="B133" s="1" t="s">
        <v>9</v>
      </c>
      <c r="C133" s="1">
        <v>47</v>
      </c>
      <c r="D133" s="107">
        <v>0</v>
      </c>
      <c r="E133" s="108"/>
      <c r="F133" s="107">
        <v>17</v>
      </c>
      <c r="G133" s="108"/>
      <c r="H133" s="107">
        <v>11</v>
      </c>
      <c r="I133" s="108"/>
      <c r="J133" s="107">
        <v>7</v>
      </c>
      <c r="K133" s="108"/>
      <c r="L133" s="107">
        <v>4</v>
      </c>
      <c r="M133" s="108"/>
      <c r="N133" s="107">
        <v>8</v>
      </c>
      <c r="O133" s="112"/>
    </row>
    <row r="134" spans="1:21" ht="15" customHeight="1" x14ac:dyDescent="0.25">
      <c r="A134" s="1">
        <v>16</v>
      </c>
      <c r="B134" s="1" t="s">
        <v>18</v>
      </c>
      <c r="C134" s="1">
        <v>47</v>
      </c>
      <c r="D134" s="107">
        <v>0</v>
      </c>
      <c r="E134" s="108"/>
      <c r="F134" s="107">
        <v>16</v>
      </c>
      <c r="G134" s="108"/>
      <c r="H134" s="107">
        <v>17</v>
      </c>
      <c r="I134" s="108"/>
      <c r="J134" s="107">
        <v>8</v>
      </c>
      <c r="K134" s="108"/>
      <c r="L134" s="107">
        <v>2</v>
      </c>
      <c r="M134" s="108"/>
      <c r="N134" s="107">
        <v>4</v>
      </c>
      <c r="O134" s="112"/>
    </row>
    <row r="135" spans="1:21" ht="15" customHeight="1" x14ac:dyDescent="0.25">
      <c r="A135" s="1">
        <v>17</v>
      </c>
      <c r="B135" s="1" t="s">
        <v>15</v>
      </c>
      <c r="C135" s="1">
        <v>46</v>
      </c>
      <c r="D135" s="109">
        <v>0</v>
      </c>
      <c r="E135" s="109"/>
      <c r="F135" s="109">
        <v>12</v>
      </c>
      <c r="G135" s="109"/>
      <c r="H135" s="109">
        <v>19</v>
      </c>
      <c r="I135" s="109"/>
      <c r="J135" s="109">
        <v>7</v>
      </c>
      <c r="K135" s="109"/>
      <c r="L135" s="109">
        <v>1</v>
      </c>
      <c r="M135" s="109"/>
      <c r="N135" s="109">
        <v>7</v>
      </c>
      <c r="O135" s="109"/>
    </row>
    <row r="136" spans="1:21" ht="30" x14ac:dyDescent="0.25">
      <c r="B136" s="25" t="s">
        <v>104</v>
      </c>
      <c r="C136" s="25">
        <v>108</v>
      </c>
    </row>
    <row r="144" spans="1:21" x14ac:dyDescent="0.25">
      <c r="A144" s="1"/>
      <c r="B144" s="3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x14ac:dyDescent="0.25">
      <c r="A145" s="1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ht="90" x14ac:dyDescent="0.25">
      <c r="A146" s="1">
        <v>14</v>
      </c>
      <c r="B146" s="10" t="s">
        <v>92</v>
      </c>
      <c r="C146" s="7" t="s">
        <v>51</v>
      </c>
      <c r="D146" s="1">
        <v>100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100</v>
      </c>
      <c r="L146" s="1">
        <v>0</v>
      </c>
      <c r="M146" s="1">
        <v>0</v>
      </c>
      <c r="N146" s="1">
        <v>0</v>
      </c>
      <c r="O146" s="1">
        <v>100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22" t="s">
        <v>59</v>
      </c>
    </row>
    <row r="147" spans="1:21" x14ac:dyDescent="0.25">
      <c r="A147" s="1"/>
      <c r="B147" s="10"/>
      <c r="C147" s="7" t="s">
        <v>57</v>
      </c>
      <c r="D147" s="3">
        <f t="shared" ref="D147:T147" si="32">IF(D146=0,0,4)</f>
        <v>4</v>
      </c>
      <c r="E147" s="3">
        <f t="shared" si="32"/>
        <v>0</v>
      </c>
      <c r="F147" s="3">
        <f t="shared" si="32"/>
        <v>0</v>
      </c>
      <c r="G147" s="3">
        <f t="shared" si="32"/>
        <v>0</v>
      </c>
      <c r="H147" s="3">
        <f t="shared" si="32"/>
        <v>0</v>
      </c>
      <c r="I147" s="3">
        <f t="shared" si="32"/>
        <v>0</v>
      </c>
      <c r="J147" s="3">
        <f t="shared" si="32"/>
        <v>0</v>
      </c>
      <c r="K147" s="3">
        <f t="shared" si="32"/>
        <v>4</v>
      </c>
      <c r="L147" s="3">
        <f t="shared" si="32"/>
        <v>0</v>
      </c>
      <c r="M147" s="3">
        <f t="shared" si="32"/>
        <v>0</v>
      </c>
      <c r="N147" s="3">
        <f t="shared" si="32"/>
        <v>0</v>
      </c>
      <c r="O147" s="3">
        <f t="shared" si="32"/>
        <v>4</v>
      </c>
      <c r="P147" s="3">
        <f t="shared" si="32"/>
        <v>0</v>
      </c>
      <c r="Q147" s="3">
        <f t="shared" si="32"/>
        <v>0</v>
      </c>
      <c r="R147" s="3">
        <f t="shared" si="32"/>
        <v>0</v>
      </c>
      <c r="S147" s="3">
        <f t="shared" si="32"/>
        <v>0</v>
      </c>
      <c r="T147" s="3">
        <f t="shared" si="32"/>
        <v>0</v>
      </c>
      <c r="U147" s="22"/>
    </row>
    <row r="148" spans="1:21" ht="90" x14ac:dyDescent="0.25">
      <c r="A148" s="1">
        <v>15</v>
      </c>
      <c r="B148" s="2" t="s">
        <v>22</v>
      </c>
      <c r="C148" s="7" t="s">
        <v>51</v>
      </c>
      <c r="D148" s="1">
        <v>0</v>
      </c>
      <c r="E148" s="1">
        <v>100</v>
      </c>
      <c r="F148" s="1">
        <v>70.3</v>
      </c>
      <c r="G148" s="1">
        <v>75</v>
      </c>
      <c r="H148" s="1">
        <v>83</v>
      </c>
      <c r="I148" s="1">
        <v>84.6</v>
      </c>
      <c r="J148" s="1">
        <v>50</v>
      </c>
      <c r="K148" s="1">
        <v>47.4</v>
      </c>
      <c r="L148" s="1">
        <v>40</v>
      </c>
      <c r="M148" s="1">
        <v>84.6</v>
      </c>
      <c r="N148" s="1">
        <v>50</v>
      </c>
      <c r="O148" s="1">
        <v>100</v>
      </c>
      <c r="P148" s="1">
        <v>93.8</v>
      </c>
      <c r="Q148" s="1">
        <v>84.6</v>
      </c>
      <c r="R148" s="1">
        <v>57.1</v>
      </c>
      <c r="S148" s="1">
        <v>100</v>
      </c>
      <c r="T148" s="1">
        <v>90.4</v>
      </c>
      <c r="U148" s="22" t="s">
        <v>59</v>
      </c>
    </row>
    <row r="149" spans="1:21" x14ac:dyDescent="0.25">
      <c r="A149" s="1"/>
      <c r="B149" s="2"/>
      <c r="C149" s="7" t="s">
        <v>57</v>
      </c>
      <c r="D149" s="3">
        <f t="shared" ref="D149:T149" si="33">IF(AND(D148&lt;20),0,IF(AND(D148&gt;=20,D148&lt;40),1,IF(AND(D148&gt;=40,D148&lt;60),2,IF(AND(D148&gt;=60,D148&lt;80),3,4))))</f>
        <v>0</v>
      </c>
      <c r="E149" s="3">
        <f t="shared" si="33"/>
        <v>4</v>
      </c>
      <c r="F149" s="3">
        <f t="shared" si="33"/>
        <v>3</v>
      </c>
      <c r="G149" s="3">
        <f t="shared" si="33"/>
        <v>3</v>
      </c>
      <c r="H149" s="3">
        <f t="shared" si="33"/>
        <v>4</v>
      </c>
      <c r="I149" s="3">
        <f t="shared" si="33"/>
        <v>4</v>
      </c>
      <c r="J149" s="3">
        <f t="shared" si="33"/>
        <v>2</v>
      </c>
      <c r="K149" s="3">
        <f t="shared" si="33"/>
        <v>2</v>
      </c>
      <c r="L149" s="3">
        <f t="shared" si="33"/>
        <v>2</v>
      </c>
      <c r="M149" s="3">
        <f t="shared" si="33"/>
        <v>4</v>
      </c>
      <c r="N149" s="3">
        <f t="shared" si="33"/>
        <v>2</v>
      </c>
      <c r="O149" s="3">
        <f t="shared" si="33"/>
        <v>4</v>
      </c>
      <c r="P149" s="3">
        <f t="shared" si="33"/>
        <v>4</v>
      </c>
      <c r="Q149" s="3">
        <f t="shared" si="33"/>
        <v>4</v>
      </c>
      <c r="R149" s="3">
        <f t="shared" si="33"/>
        <v>2</v>
      </c>
      <c r="S149" s="3">
        <f t="shared" si="33"/>
        <v>4</v>
      </c>
      <c r="T149" s="3">
        <f t="shared" si="33"/>
        <v>4</v>
      </c>
      <c r="U149" s="22"/>
    </row>
    <row r="150" spans="1:21" ht="90" x14ac:dyDescent="0.25">
      <c r="A150" s="1">
        <v>16</v>
      </c>
      <c r="B150" s="2" t="s">
        <v>23</v>
      </c>
      <c r="C150" s="7" t="s">
        <v>51</v>
      </c>
      <c r="D150" s="1">
        <v>100</v>
      </c>
      <c r="E150" s="1">
        <v>38.799999999999997</v>
      </c>
      <c r="F150" s="1">
        <v>50</v>
      </c>
      <c r="G150" s="1">
        <v>82.1</v>
      </c>
      <c r="H150" s="1">
        <v>35</v>
      </c>
      <c r="I150" s="1">
        <v>83.3</v>
      </c>
      <c r="J150" s="1">
        <v>64.400000000000006</v>
      </c>
      <c r="K150" s="1">
        <v>100</v>
      </c>
      <c r="L150" s="1">
        <v>94.7</v>
      </c>
      <c r="M150" s="1">
        <v>100</v>
      </c>
      <c r="N150" s="1">
        <v>90.9</v>
      </c>
      <c r="O150" s="1">
        <v>100</v>
      </c>
      <c r="P150" s="1">
        <v>75</v>
      </c>
      <c r="Q150" s="1">
        <v>86.9</v>
      </c>
      <c r="R150" s="1">
        <v>79.2</v>
      </c>
      <c r="S150" s="1">
        <v>92</v>
      </c>
      <c r="T150" s="1">
        <v>100</v>
      </c>
      <c r="U150" s="22" t="s">
        <v>59</v>
      </c>
    </row>
    <row r="151" spans="1:21" x14ac:dyDescent="0.25">
      <c r="A151" s="1"/>
      <c r="B151" s="2"/>
      <c r="C151" s="7" t="s">
        <v>57</v>
      </c>
      <c r="D151" s="3">
        <f t="shared" ref="D151:T151" si="34">IF(AND(D150&lt;20),0,IF(AND(D150&gt;=20,D150&lt;40),1,IF(AND(D150&gt;=40,D150&lt;60),2,IF(AND(D150&gt;=60,D150&lt;80),3,4))))</f>
        <v>4</v>
      </c>
      <c r="E151" s="3">
        <f t="shared" si="34"/>
        <v>1</v>
      </c>
      <c r="F151" s="3">
        <f t="shared" si="34"/>
        <v>2</v>
      </c>
      <c r="G151" s="3">
        <f t="shared" si="34"/>
        <v>4</v>
      </c>
      <c r="H151" s="3">
        <f t="shared" si="34"/>
        <v>1</v>
      </c>
      <c r="I151" s="3">
        <f t="shared" si="34"/>
        <v>4</v>
      </c>
      <c r="J151" s="3">
        <f t="shared" si="34"/>
        <v>3</v>
      </c>
      <c r="K151" s="3">
        <f t="shared" si="34"/>
        <v>4</v>
      </c>
      <c r="L151" s="3">
        <f t="shared" si="34"/>
        <v>4</v>
      </c>
      <c r="M151" s="3">
        <f t="shared" si="34"/>
        <v>4</v>
      </c>
      <c r="N151" s="3">
        <f t="shared" si="34"/>
        <v>4</v>
      </c>
      <c r="O151" s="3">
        <f t="shared" si="34"/>
        <v>4</v>
      </c>
      <c r="P151" s="3">
        <f t="shared" si="34"/>
        <v>3</v>
      </c>
      <c r="Q151" s="3">
        <f t="shared" si="34"/>
        <v>4</v>
      </c>
      <c r="R151" s="3">
        <f t="shared" si="34"/>
        <v>3</v>
      </c>
      <c r="S151" s="3">
        <f t="shared" si="34"/>
        <v>4</v>
      </c>
      <c r="T151" s="3">
        <f t="shared" si="34"/>
        <v>4</v>
      </c>
      <c r="U151" s="22"/>
    </row>
    <row r="152" spans="1:21" ht="135" x14ac:dyDescent="0.25">
      <c r="A152" s="1">
        <v>17</v>
      </c>
      <c r="B152" s="11" t="s">
        <v>93</v>
      </c>
      <c r="C152" s="7" t="s">
        <v>51</v>
      </c>
      <c r="D152" s="1">
        <v>100</v>
      </c>
      <c r="E152" s="1">
        <v>100</v>
      </c>
      <c r="F152" s="1">
        <v>100</v>
      </c>
      <c r="G152" s="1">
        <v>100</v>
      </c>
      <c r="H152" s="1">
        <v>100</v>
      </c>
      <c r="I152" s="1">
        <v>100</v>
      </c>
      <c r="J152" s="1">
        <v>100</v>
      </c>
      <c r="K152" s="1">
        <v>100</v>
      </c>
      <c r="L152" s="1">
        <v>100</v>
      </c>
      <c r="M152" s="1">
        <v>100</v>
      </c>
      <c r="N152" s="1">
        <v>100</v>
      </c>
      <c r="O152" s="1">
        <v>100</v>
      </c>
      <c r="P152" s="1">
        <v>100</v>
      </c>
      <c r="Q152" s="1">
        <v>100</v>
      </c>
      <c r="R152" s="1">
        <v>100</v>
      </c>
      <c r="S152" s="1">
        <v>100</v>
      </c>
      <c r="T152" s="1">
        <v>100</v>
      </c>
      <c r="U152" s="22" t="s">
        <v>59</v>
      </c>
    </row>
    <row r="153" spans="1:21" x14ac:dyDescent="0.25">
      <c r="A153" s="1"/>
      <c r="B153" s="11"/>
      <c r="C153" s="7" t="s">
        <v>57</v>
      </c>
      <c r="D153" s="3">
        <f t="shared" ref="D153:T153" si="35">IF(D152=0,0,4)</f>
        <v>4</v>
      </c>
      <c r="E153" s="3">
        <f t="shared" si="35"/>
        <v>4</v>
      </c>
      <c r="F153" s="3">
        <f t="shared" si="35"/>
        <v>4</v>
      </c>
      <c r="G153" s="3">
        <f t="shared" si="35"/>
        <v>4</v>
      </c>
      <c r="H153" s="3">
        <f t="shared" si="35"/>
        <v>4</v>
      </c>
      <c r="I153" s="3">
        <f t="shared" si="35"/>
        <v>4</v>
      </c>
      <c r="J153" s="3">
        <f t="shared" si="35"/>
        <v>4</v>
      </c>
      <c r="K153" s="3">
        <f t="shared" si="35"/>
        <v>4</v>
      </c>
      <c r="L153" s="3">
        <f t="shared" si="35"/>
        <v>4</v>
      </c>
      <c r="M153" s="3">
        <f t="shared" si="35"/>
        <v>4</v>
      </c>
      <c r="N153" s="3">
        <f t="shared" si="35"/>
        <v>4</v>
      </c>
      <c r="O153" s="3">
        <f t="shared" si="35"/>
        <v>4</v>
      </c>
      <c r="P153" s="3">
        <f t="shared" si="35"/>
        <v>4</v>
      </c>
      <c r="Q153" s="3">
        <f t="shared" si="35"/>
        <v>4</v>
      </c>
      <c r="R153" s="3">
        <f t="shared" si="35"/>
        <v>4</v>
      </c>
      <c r="S153" s="3">
        <f t="shared" si="35"/>
        <v>4</v>
      </c>
      <c r="T153" s="3">
        <f t="shared" si="35"/>
        <v>4</v>
      </c>
      <c r="U153" s="22"/>
    </row>
    <row r="154" spans="1:21" ht="150" x14ac:dyDescent="0.25">
      <c r="A154" s="1">
        <v>18</v>
      </c>
      <c r="B154" s="4" t="s">
        <v>24</v>
      </c>
      <c r="C154" s="7" t="s">
        <v>51</v>
      </c>
      <c r="D154" s="1">
        <v>74</v>
      </c>
      <c r="E154" s="1">
        <v>52</v>
      </c>
      <c r="F154" s="1">
        <v>0</v>
      </c>
      <c r="G154" s="1">
        <v>0</v>
      </c>
      <c r="H154" s="1">
        <v>0</v>
      </c>
      <c r="I154" s="1">
        <v>14.05</v>
      </c>
      <c r="J154" s="1">
        <v>52</v>
      </c>
      <c r="K154" s="1">
        <v>93.2</v>
      </c>
      <c r="L154" s="1">
        <v>100</v>
      </c>
      <c r="M154" s="1">
        <v>75</v>
      </c>
      <c r="N154" s="1">
        <v>0</v>
      </c>
      <c r="O154" s="1">
        <v>30</v>
      </c>
      <c r="P154" s="1">
        <v>75</v>
      </c>
      <c r="Q154" s="1">
        <v>0</v>
      </c>
      <c r="R154" s="1">
        <v>9.6</v>
      </c>
      <c r="S154" s="1">
        <v>0</v>
      </c>
      <c r="T154" s="1">
        <v>47.2</v>
      </c>
      <c r="U154" s="26" t="s">
        <v>60</v>
      </c>
    </row>
    <row r="155" spans="1:21" x14ac:dyDescent="0.25">
      <c r="A155" s="1"/>
      <c r="B155" s="4"/>
      <c r="C155" s="7" t="s">
        <v>57</v>
      </c>
      <c r="D155" s="1">
        <f t="shared" ref="D155:T155" si="36">IF(AND(D154&lt;25),0,IF(AND(D154&gt;=25,D154&lt;50),1,IF(AND(D154&gt;=50,D154&lt;75),2,IF(AND(D154&gt;=75,D154&lt;92),3,4))))</f>
        <v>2</v>
      </c>
      <c r="E155" s="1">
        <f t="shared" si="36"/>
        <v>2</v>
      </c>
      <c r="F155" s="1">
        <f t="shared" si="36"/>
        <v>0</v>
      </c>
      <c r="G155" s="1">
        <f t="shared" si="36"/>
        <v>0</v>
      </c>
      <c r="H155" s="1">
        <f t="shared" si="36"/>
        <v>0</v>
      </c>
      <c r="I155" s="1">
        <f t="shared" si="36"/>
        <v>0</v>
      </c>
      <c r="J155" s="1">
        <f t="shared" si="36"/>
        <v>2</v>
      </c>
      <c r="K155" s="1">
        <f t="shared" si="36"/>
        <v>4</v>
      </c>
      <c r="L155" s="1">
        <f t="shared" si="36"/>
        <v>4</v>
      </c>
      <c r="M155" s="1">
        <f t="shared" si="36"/>
        <v>3</v>
      </c>
      <c r="N155" s="1">
        <f t="shared" si="36"/>
        <v>0</v>
      </c>
      <c r="O155" s="1">
        <f t="shared" si="36"/>
        <v>1</v>
      </c>
      <c r="P155" s="1">
        <f t="shared" si="36"/>
        <v>3</v>
      </c>
      <c r="Q155" s="1">
        <f t="shared" si="36"/>
        <v>0</v>
      </c>
      <c r="R155" s="1">
        <f t="shared" si="36"/>
        <v>0</v>
      </c>
      <c r="S155" s="1">
        <f t="shared" si="36"/>
        <v>0</v>
      </c>
      <c r="T155" s="1">
        <f t="shared" si="36"/>
        <v>1</v>
      </c>
      <c r="U155" s="3"/>
    </row>
    <row r="156" spans="1:21" ht="165" x14ac:dyDescent="0.25">
      <c r="A156" s="1">
        <v>19</v>
      </c>
      <c r="B156" s="4" t="s">
        <v>25</v>
      </c>
      <c r="C156" s="7" t="s">
        <v>51</v>
      </c>
      <c r="D156" s="1">
        <v>0</v>
      </c>
      <c r="E156" s="1">
        <v>3.8</v>
      </c>
      <c r="F156" s="1">
        <v>0</v>
      </c>
      <c r="G156" s="1">
        <v>0</v>
      </c>
      <c r="H156" s="1">
        <v>0</v>
      </c>
      <c r="I156" s="1">
        <v>5</v>
      </c>
      <c r="J156" s="1">
        <v>89</v>
      </c>
      <c r="K156" s="1">
        <v>61.7</v>
      </c>
      <c r="L156" s="1">
        <v>97</v>
      </c>
      <c r="M156" s="1">
        <v>10</v>
      </c>
      <c r="N156" s="1">
        <v>0</v>
      </c>
      <c r="O156" s="1">
        <v>100</v>
      </c>
      <c r="P156" s="1">
        <v>17</v>
      </c>
      <c r="Q156" s="1">
        <v>0</v>
      </c>
      <c r="R156" s="1">
        <v>77</v>
      </c>
      <c r="S156" s="1">
        <v>0</v>
      </c>
      <c r="T156" s="1">
        <v>30.8</v>
      </c>
      <c r="U156" s="26" t="s">
        <v>60</v>
      </c>
    </row>
    <row r="157" spans="1:21" x14ac:dyDescent="0.25">
      <c r="A157" s="1"/>
      <c r="B157" s="4"/>
      <c r="C157" s="7" t="s">
        <v>57</v>
      </c>
      <c r="D157" s="1">
        <f t="shared" ref="D157:T157" si="37">IF(AND(D156&lt;25),0,IF(AND(D156&gt;=25,D156&lt;50),1,IF(AND(D156&gt;=50,D156&lt;75),2,IF(AND(D156&gt;=75,D156&lt;92),3,4))))</f>
        <v>0</v>
      </c>
      <c r="E157" s="1">
        <f t="shared" si="37"/>
        <v>0</v>
      </c>
      <c r="F157" s="1">
        <f t="shared" si="37"/>
        <v>0</v>
      </c>
      <c r="G157" s="1">
        <f t="shared" si="37"/>
        <v>0</v>
      </c>
      <c r="H157" s="1">
        <f t="shared" si="37"/>
        <v>0</v>
      </c>
      <c r="I157" s="1">
        <f t="shared" si="37"/>
        <v>0</v>
      </c>
      <c r="J157" s="1">
        <f t="shared" si="37"/>
        <v>3</v>
      </c>
      <c r="K157" s="1">
        <f t="shared" si="37"/>
        <v>2</v>
      </c>
      <c r="L157" s="1">
        <f t="shared" si="37"/>
        <v>4</v>
      </c>
      <c r="M157" s="1">
        <f t="shared" si="37"/>
        <v>0</v>
      </c>
      <c r="N157" s="1">
        <f t="shared" si="37"/>
        <v>0</v>
      </c>
      <c r="O157" s="1">
        <f t="shared" si="37"/>
        <v>4</v>
      </c>
      <c r="P157" s="1">
        <f t="shared" si="37"/>
        <v>0</v>
      </c>
      <c r="Q157" s="1">
        <f t="shared" si="37"/>
        <v>0</v>
      </c>
      <c r="R157" s="1">
        <f t="shared" si="37"/>
        <v>3</v>
      </c>
      <c r="S157" s="1">
        <f t="shared" si="37"/>
        <v>0</v>
      </c>
      <c r="T157" s="1">
        <f t="shared" si="37"/>
        <v>1</v>
      </c>
      <c r="U157" s="3"/>
    </row>
    <row r="158" spans="1:21" ht="105" x14ac:dyDescent="0.25">
      <c r="A158" s="1">
        <v>20</v>
      </c>
      <c r="B158" s="9" t="s">
        <v>94</v>
      </c>
      <c r="C158" s="7" t="s">
        <v>52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6" t="s">
        <v>60</v>
      </c>
    </row>
    <row r="159" spans="1:21" x14ac:dyDescent="0.25">
      <c r="A159" s="1"/>
      <c r="B159" s="4"/>
      <c r="C159" s="7" t="s">
        <v>57</v>
      </c>
      <c r="D159" s="1">
        <f>IF(AND(D158&lt;1),0,IF(AND(D158&gt;=1,D158&lt;=3),1,IF(AND(D158&gt;=4,D158&lt;=6),2,IF(AND(D158&gt;=7,D158&lt;9),3,IF(AND(D158&gt;8),0)))))</f>
        <v>0</v>
      </c>
      <c r="E159" s="1">
        <f t="shared" ref="E159:T159" si="38">IF(AND(E158&lt;1),0,IF(AND(E158&gt;=1,E158&lt;=3),1,IF(AND(E158&gt;=4,E158&lt;=6),2,IF(AND(E158&gt;=7,E158&lt;9),3,IF(AND(E158&gt;8),4)))))</f>
        <v>0</v>
      </c>
      <c r="F159" s="1">
        <f t="shared" si="38"/>
        <v>0</v>
      </c>
      <c r="G159" s="1">
        <f t="shared" si="38"/>
        <v>0</v>
      </c>
      <c r="H159" s="1">
        <f t="shared" si="38"/>
        <v>0</v>
      </c>
      <c r="I159" s="1">
        <f t="shared" si="38"/>
        <v>0</v>
      </c>
      <c r="J159" s="1">
        <f t="shared" si="38"/>
        <v>0</v>
      </c>
      <c r="K159" s="1">
        <f t="shared" si="38"/>
        <v>0</v>
      </c>
      <c r="L159" s="1">
        <f t="shared" si="38"/>
        <v>0</v>
      </c>
      <c r="M159" s="1">
        <f t="shared" si="38"/>
        <v>0</v>
      </c>
      <c r="N159" s="1">
        <f t="shared" si="38"/>
        <v>0</v>
      </c>
      <c r="O159" s="1">
        <f t="shared" si="38"/>
        <v>0</v>
      </c>
      <c r="P159" s="1">
        <f t="shared" si="38"/>
        <v>0</v>
      </c>
      <c r="Q159" s="1">
        <f t="shared" si="38"/>
        <v>0</v>
      </c>
      <c r="R159" s="1">
        <f t="shared" si="38"/>
        <v>0</v>
      </c>
      <c r="S159" s="1">
        <f t="shared" si="38"/>
        <v>0</v>
      </c>
      <c r="T159" s="1">
        <f t="shared" si="38"/>
        <v>0</v>
      </c>
      <c r="U159" s="3"/>
    </row>
    <row r="160" spans="1:21" ht="60" x14ac:dyDescent="0.25">
      <c r="A160" s="1">
        <v>21</v>
      </c>
      <c r="B160" s="2" t="s">
        <v>26</v>
      </c>
      <c r="C160" s="7" t="s">
        <v>51</v>
      </c>
      <c r="D160" s="1">
        <v>0</v>
      </c>
      <c r="E160" s="1">
        <v>0</v>
      </c>
      <c r="F160" s="1">
        <v>1</v>
      </c>
      <c r="G160" s="1">
        <v>3</v>
      </c>
      <c r="H160" s="1">
        <v>0</v>
      </c>
      <c r="I160" s="1">
        <v>0</v>
      </c>
      <c r="J160" s="1">
        <v>0</v>
      </c>
      <c r="K160" s="1">
        <v>1</v>
      </c>
      <c r="L160" s="1">
        <v>0</v>
      </c>
      <c r="M160" s="1">
        <v>4</v>
      </c>
      <c r="N160" s="1">
        <v>2</v>
      </c>
      <c r="O160" s="1">
        <v>0</v>
      </c>
      <c r="P160" s="1">
        <v>2</v>
      </c>
      <c r="Q160" s="1">
        <v>1</v>
      </c>
      <c r="R160" s="1">
        <v>3</v>
      </c>
      <c r="S160" s="1">
        <v>2</v>
      </c>
      <c r="T160" s="1">
        <v>1</v>
      </c>
      <c r="U160" s="26" t="s">
        <v>60</v>
      </c>
    </row>
    <row r="161" spans="1:21" x14ac:dyDescent="0.25">
      <c r="A161" s="1"/>
      <c r="B161" s="2"/>
      <c r="C161" s="7" t="s">
        <v>57</v>
      </c>
      <c r="D161" s="1">
        <f t="shared" ref="D161:T161" si="39">IF(AND(D160&lt;20),0,IF(AND(D160&gt;=20,D160&lt;50),1,IF(AND(D160&gt;=50,D160&lt;70),2,IF(AND(D160&gt;=70,D160&lt;90),3,4))))</f>
        <v>0</v>
      </c>
      <c r="E161" s="1">
        <f t="shared" si="39"/>
        <v>0</v>
      </c>
      <c r="F161" s="1">
        <f t="shared" si="39"/>
        <v>0</v>
      </c>
      <c r="G161" s="1">
        <f t="shared" si="39"/>
        <v>0</v>
      </c>
      <c r="H161" s="1">
        <f t="shared" si="39"/>
        <v>0</v>
      </c>
      <c r="I161" s="1">
        <f t="shared" si="39"/>
        <v>0</v>
      </c>
      <c r="J161" s="1">
        <f t="shared" si="39"/>
        <v>0</v>
      </c>
      <c r="K161" s="1">
        <f t="shared" si="39"/>
        <v>0</v>
      </c>
      <c r="L161" s="1">
        <f t="shared" si="39"/>
        <v>0</v>
      </c>
      <c r="M161" s="1">
        <f t="shared" si="39"/>
        <v>0</v>
      </c>
      <c r="N161" s="1">
        <f t="shared" si="39"/>
        <v>0</v>
      </c>
      <c r="O161" s="1">
        <f t="shared" si="39"/>
        <v>0</v>
      </c>
      <c r="P161" s="1">
        <f t="shared" si="39"/>
        <v>0</v>
      </c>
      <c r="Q161" s="1">
        <f t="shared" si="39"/>
        <v>0</v>
      </c>
      <c r="R161" s="1">
        <f t="shared" si="39"/>
        <v>0</v>
      </c>
      <c r="S161" s="1">
        <f t="shared" si="39"/>
        <v>0</v>
      </c>
      <c r="T161" s="1">
        <f t="shared" si="39"/>
        <v>0</v>
      </c>
      <c r="U161" s="3"/>
    </row>
    <row r="162" spans="1:21" ht="75" x14ac:dyDescent="0.25">
      <c r="A162" s="1">
        <v>22</v>
      </c>
      <c r="B162" s="2" t="s">
        <v>27</v>
      </c>
      <c r="C162" s="7" t="s">
        <v>51</v>
      </c>
      <c r="D162" s="1">
        <v>100</v>
      </c>
      <c r="E162" s="1">
        <v>50</v>
      </c>
      <c r="F162" s="1">
        <v>5.5</v>
      </c>
      <c r="G162" s="1">
        <v>25</v>
      </c>
      <c r="H162" s="1">
        <v>100</v>
      </c>
      <c r="I162" s="1">
        <v>100</v>
      </c>
      <c r="J162" s="1">
        <v>100</v>
      </c>
      <c r="K162" s="1">
        <v>100</v>
      </c>
      <c r="L162" s="1">
        <v>100</v>
      </c>
      <c r="M162" s="1">
        <v>60</v>
      </c>
      <c r="N162" s="1">
        <v>50</v>
      </c>
      <c r="O162" s="1">
        <v>100</v>
      </c>
      <c r="P162" s="1">
        <v>0</v>
      </c>
      <c r="Q162" s="1">
        <v>100</v>
      </c>
      <c r="R162" s="1">
        <v>100</v>
      </c>
      <c r="S162" s="1">
        <v>66.599999999999994</v>
      </c>
      <c r="T162" s="1">
        <v>50</v>
      </c>
      <c r="U162" s="26" t="s">
        <v>60</v>
      </c>
    </row>
    <row r="163" spans="1:21" x14ac:dyDescent="0.25">
      <c r="A163" s="1"/>
      <c r="B163" s="2"/>
      <c r="C163" s="7" t="s">
        <v>57</v>
      </c>
      <c r="D163" s="1">
        <f t="shared" ref="D163:T163" si="40">IF(AND(D162&lt;20),0,IF(AND(D162&gt;=20,D162&lt;50),1,IF(AND(D162&gt;=50,D162&lt;70),2,IF(AND(D162&gt;=70,D162&lt;90),3,4))))</f>
        <v>4</v>
      </c>
      <c r="E163" s="1">
        <f t="shared" si="40"/>
        <v>2</v>
      </c>
      <c r="F163" s="1">
        <f t="shared" si="40"/>
        <v>0</v>
      </c>
      <c r="G163" s="1">
        <f t="shared" si="40"/>
        <v>1</v>
      </c>
      <c r="H163" s="1">
        <f t="shared" si="40"/>
        <v>4</v>
      </c>
      <c r="I163" s="1">
        <f t="shared" si="40"/>
        <v>4</v>
      </c>
      <c r="J163" s="1">
        <f t="shared" si="40"/>
        <v>4</v>
      </c>
      <c r="K163" s="1">
        <f t="shared" si="40"/>
        <v>4</v>
      </c>
      <c r="L163" s="1">
        <f t="shared" si="40"/>
        <v>4</v>
      </c>
      <c r="M163" s="1">
        <f t="shared" si="40"/>
        <v>2</v>
      </c>
      <c r="N163" s="1">
        <f t="shared" si="40"/>
        <v>2</v>
      </c>
      <c r="O163" s="1">
        <f t="shared" si="40"/>
        <v>4</v>
      </c>
      <c r="P163" s="1">
        <f t="shared" si="40"/>
        <v>0</v>
      </c>
      <c r="Q163" s="1">
        <f t="shared" si="40"/>
        <v>4</v>
      </c>
      <c r="R163" s="1">
        <f t="shared" si="40"/>
        <v>4</v>
      </c>
      <c r="S163" s="1">
        <f t="shared" si="40"/>
        <v>2</v>
      </c>
      <c r="T163" s="1">
        <f t="shared" si="40"/>
        <v>2</v>
      </c>
      <c r="U163" s="3"/>
    </row>
    <row r="164" spans="1:21" ht="105" x14ac:dyDescent="0.25">
      <c r="A164" s="31">
        <v>23</v>
      </c>
      <c r="B164" s="30" t="s">
        <v>32</v>
      </c>
      <c r="C164" s="7" t="s">
        <v>51</v>
      </c>
      <c r="D164" s="1">
        <v>0</v>
      </c>
      <c r="E164" s="1">
        <v>100</v>
      </c>
      <c r="F164" s="1">
        <v>100</v>
      </c>
      <c r="G164" s="1">
        <v>100</v>
      </c>
      <c r="H164" s="1">
        <v>50</v>
      </c>
      <c r="I164" s="1">
        <v>0</v>
      </c>
      <c r="J164" s="1">
        <v>0</v>
      </c>
      <c r="K164" s="1">
        <v>0</v>
      </c>
      <c r="L164" s="1">
        <v>100</v>
      </c>
      <c r="M164" s="1">
        <v>100</v>
      </c>
      <c r="N164" s="1">
        <v>100</v>
      </c>
      <c r="O164" s="1">
        <v>100</v>
      </c>
      <c r="P164" s="1">
        <v>100</v>
      </c>
      <c r="Q164" s="1">
        <v>100</v>
      </c>
      <c r="R164" s="1">
        <v>0</v>
      </c>
      <c r="S164" s="1">
        <v>100</v>
      </c>
      <c r="T164" s="1">
        <v>100</v>
      </c>
      <c r="U164" s="26" t="s">
        <v>60</v>
      </c>
    </row>
    <row r="165" spans="1:21" x14ac:dyDescent="0.25">
      <c r="A165" s="1"/>
      <c r="B165" s="2"/>
      <c r="C165" s="7" t="s">
        <v>57</v>
      </c>
      <c r="D165" s="1">
        <f t="shared" ref="D165:T165" si="41">IF(AND(D164&lt;20),0,IF(AND(D164&gt;=20,D164&lt;30),1,IF(AND(D164&gt;=30,D164&lt;60),2,IF(AND(D164&gt;=60,D164&lt;80),3,4))))</f>
        <v>0</v>
      </c>
      <c r="E165" s="1">
        <f t="shared" si="41"/>
        <v>4</v>
      </c>
      <c r="F165" s="1">
        <f t="shared" si="41"/>
        <v>4</v>
      </c>
      <c r="G165" s="1">
        <f t="shared" si="41"/>
        <v>4</v>
      </c>
      <c r="H165" s="1">
        <f t="shared" si="41"/>
        <v>2</v>
      </c>
      <c r="I165" s="1">
        <f t="shared" si="41"/>
        <v>0</v>
      </c>
      <c r="J165" s="1">
        <f t="shared" si="41"/>
        <v>0</v>
      </c>
      <c r="K165" s="1">
        <f t="shared" si="41"/>
        <v>0</v>
      </c>
      <c r="L165" s="1">
        <f t="shared" si="41"/>
        <v>4</v>
      </c>
      <c r="M165" s="1">
        <f t="shared" si="41"/>
        <v>4</v>
      </c>
      <c r="N165" s="1">
        <f t="shared" si="41"/>
        <v>4</v>
      </c>
      <c r="O165" s="1">
        <f t="shared" si="41"/>
        <v>4</v>
      </c>
      <c r="P165" s="1">
        <f t="shared" si="41"/>
        <v>4</v>
      </c>
      <c r="Q165" s="1">
        <f t="shared" si="41"/>
        <v>4</v>
      </c>
      <c r="R165" s="1">
        <f t="shared" si="41"/>
        <v>0</v>
      </c>
      <c r="S165" s="1">
        <f t="shared" si="41"/>
        <v>4</v>
      </c>
      <c r="T165" s="1">
        <f t="shared" si="41"/>
        <v>4</v>
      </c>
      <c r="U165" s="3"/>
    </row>
    <row r="166" spans="1:21" ht="210" x14ac:dyDescent="0.25">
      <c r="A166" s="1">
        <v>24</v>
      </c>
      <c r="B166" s="2" t="s">
        <v>29</v>
      </c>
      <c r="C166" s="7" t="s">
        <v>51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26" t="s">
        <v>60</v>
      </c>
    </row>
    <row r="167" spans="1:21" x14ac:dyDescent="0.25">
      <c r="A167" s="1"/>
      <c r="B167" s="2"/>
      <c r="C167" s="7" t="s">
        <v>57</v>
      </c>
      <c r="D167" s="1">
        <f t="shared" ref="D167:T167" si="42">IF(AND(D166&lt;50),0,IF(AND(D166&gt;=50,D166&lt;60),1,IF(AND(D166&gt;=60,D166&lt;80),2,IF(AND(D166&gt;=80,D166&lt;100),3,4))))</f>
        <v>0</v>
      </c>
      <c r="E167" s="1">
        <f t="shared" si="42"/>
        <v>0</v>
      </c>
      <c r="F167" s="1">
        <f t="shared" si="42"/>
        <v>0</v>
      </c>
      <c r="G167" s="1">
        <f t="shared" si="42"/>
        <v>0</v>
      </c>
      <c r="H167" s="1">
        <f t="shared" si="42"/>
        <v>0</v>
      </c>
      <c r="I167" s="1">
        <f t="shared" si="42"/>
        <v>0</v>
      </c>
      <c r="J167" s="1">
        <f t="shared" si="42"/>
        <v>0</v>
      </c>
      <c r="K167" s="1">
        <f t="shared" si="42"/>
        <v>0</v>
      </c>
      <c r="L167" s="1">
        <f t="shared" si="42"/>
        <v>0</v>
      </c>
      <c r="M167" s="1">
        <f t="shared" si="42"/>
        <v>0</v>
      </c>
      <c r="N167" s="1">
        <f t="shared" si="42"/>
        <v>0</v>
      </c>
      <c r="O167" s="1">
        <f t="shared" si="42"/>
        <v>0</v>
      </c>
      <c r="P167" s="1">
        <f t="shared" si="42"/>
        <v>0</v>
      </c>
      <c r="Q167" s="1">
        <f t="shared" si="42"/>
        <v>0</v>
      </c>
      <c r="R167" s="1">
        <f t="shared" si="42"/>
        <v>0</v>
      </c>
      <c r="S167" s="1">
        <f t="shared" si="42"/>
        <v>0</v>
      </c>
      <c r="T167" s="1">
        <f t="shared" si="42"/>
        <v>0</v>
      </c>
      <c r="U167" s="3"/>
    </row>
  </sheetData>
  <sortState ref="B119:O135">
    <sortCondition descending="1" ref="C119:C135"/>
  </sortState>
  <mergeCells count="128">
    <mergeCell ref="A116:O116"/>
    <mergeCell ref="B91:C91"/>
    <mergeCell ref="B90:C90"/>
    <mergeCell ref="A17:U17"/>
    <mergeCell ref="A40:U40"/>
    <mergeCell ref="A62:U62"/>
    <mergeCell ref="A74:U74"/>
    <mergeCell ref="A79:U79"/>
    <mergeCell ref="N118:O118"/>
    <mergeCell ref="D118:E118"/>
    <mergeCell ref="F118:G118"/>
    <mergeCell ref="H118:I118"/>
    <mergeCell ref="J118:K118"/>
    <mergeCell ref="L118:M118"/>
    <mergeCell ref="N119:O119"/>
    <mergeCell ref="N120:O120"/>
    <mergeCell ref="N121:O121"/>
    <mergeCell ref="N122:O122"/>
    <mergeCell ref="N123:O123"/>
    <mergeCell ref="N124:O124"/>
    <mergeCell ref="N125:O125"/>
    <mergeCell ref="H128:I128"/>
    <mergeCell ref="J128:K128"/>
    <mergeCell ref="L128:M128"/>
    <mergeCell ref="N128:O128"/>
    <mergeCell ref="H127:I127"/>
    <mergeCell ref="J127:K127"/>
    <mergeCell ref="L127:M127"/>
    <mergeCell ref="N127:O127"/>
    <mergeCell ref="H126:I126"/>
    <mergeCell ref="J126:K126"/>
    <mergeCell ref="L126:M126"/>
    <mergeCell ref="N126:O126"/>
    <mergeCell ref="L123:M123"/>
    <mergeCell ref="U1:U2"/>
    <mergeCell ref="A1:A2"/>
    <mergeCell ref="A3:U3"/>
    <mergeCell ref="B1:B2"/>
    <mergeCell ref="C1:C2"/>
    <mergeCell ref="D1:T1"/>
    <mergeCell ref="N96:O96"/>
    <mergeCell ref="D96:E96"/>
    <mergeCell ref="F96:G96"/>
    <mergeCell ref="H96:I96"/>
    <mergeCell ref="J96:K96"/>
    <mergeCell ref="L96:M96"/>
    <mergeCell ref="N131:O131"/>
    <mergeCell ref="H130:I130"/>
    <mergeCell ref="J130:K130"/>
    <mergeCell ref="L130:M130"/>
    <mergeCell ref="N130:O130"/>
    <mergeCell ref="H129:I129"/>
    <mergeCell ref="J129:K129"/>
    <mergeCell ref="L129:M129"/>
    <mergeCell ref="N129:O129"/>
    <mergeCell ref="H135:I135"/>
    <mergeCell ref="J135:K135"/>
    <mergeCell ref="L135:M135"/>
    <mergeCell ref="N135:O135"/>
    <mergeCell ref="H134:I134"/>
    <mergeCell ref="J134:K134"/>
    <mergeCell ref="L134:M134"/>
    <mergeCell ref="N134:O134"/>
    <mergeCell ref="H133:I133"/>
    <mergeCell ref="J133:K133"/>
    <mergeCell ref="L133:M133"/>
    <mergeCell ref="N133:O133"/>
    <mergeCell ref="H132:I132"/>
    <mergeCell ref="J132:K132"/>
    <mergeCell ref="L132:M132"/>
    <mergeCell ref="N132:O132"/>
    <mergeCell ref="H131:I131"/>
    <mergeCell ref="J131:K131"/>
    <mergeCell ref="L131:M131"/>
    <mergeCell ref="D120:E120"/>
    <mergeCell ref="F120:G120"/>
    <mergeCell ref="H120:I120"/>
    <mergeCell ref="J120:K120"/>
    <mergeCell ref="L120:M120"/>
    <mergeCell ref="H125:I125"/>
    <mergeCell ref="J125:K125"/>
    <mergeCell ref="L125:M125"/>
    <mergeCell ref="D124:E124"/>
    <mergeCell ref="F124:G124"/>
    <mergeCell ref="H124:I124"/>
    <mergeCell ref="J124:K124"/>
    <mergeCell ref="L124:M124"/>
    <mergeCell ref="D123:E123"/>
    <mergeCell ref="F123:G123"/>
    <mergeCell ref="H123:I123"/>
    <mergeCell ref="J123:K123"/>
    <mergeCell ref="D119:E119"/>
    <mergeCell ref="F119:G119"/>
    <mergeCell ref="H119:I119"/>
    <mergeCell ref="J119:K119"/>
    <mergeCell ref="L119:M119"/>
    <mergeCell ref="D122:E122"/>
    <mergeCell ref="F122:G122"/>
    <mergeCell ref="H122:I122"/>
    <mergeCell ref="J122:K122"/>
    <mergeCell ref="L122:M122"/>
    <mergeCell ref="D121:E121"/>
    <mergeCell ref="F121:G121"/>
    <mergeCell ref="H121:I121"/>
    <mergeCell ref="J121:K121"/>
    <mergeCell ref="L121:M121"/>
    <mergeCell ref="D126:E126"/>
    <mergeCell ref="F126:G126"/>
    <mergeCell ref="D127:E127"/>
    <mergeCell ref="F127:G127"/>
    <mergeCell ref="D128:E128"/>
    <mergeCell ref="F128:G128"/>
    <mergeCell ref="D125:E125"/>
    <mergeCell ref="F125:G125"/>
    <mergeCell ref="D135:E135"/>
    <mergeCell ref="F135:G135"/>
    <mergeCell ref="D132:E132"/>
    <mergeCell ref="F132:G132"/>
    <mergeCell ref="D133:E133"/>
    <mergeCell ref="F133:G133"/>
    <mergeCell ref="D134:E134"/>
    <mergeCell ref="F134:G134"/>
    <mergeCell ref="D129:E129"/>
    <mergeCell ref="F129:G129"/>
    <mergeCell ref="D130:E130"/>
    <mergeCell ref="F130:G130"/>
    <mergeCell ref="D131:E131"/>
    <mergeCell ref="F131:G131"/>
  </mergeCells>
  <pageMargins left="0.23622047244094491" right="0.23622047244094491" top="0.74803149606299213" bottom="0" header="0.31496062992125984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V c O U Y 5 s m Z W o A A A A + A A A A B I A H A B D b 2 5 m a W c v U G F j a 2 F n Z S 5 4 b W w g o h g A K K A U A A A A A A A A A A A A A A A A A A A A A A A A A A A A h Y 9 L D o I w F E W 3 Q j q n r 4 A f J I 8 y c C q J 0 W i c E q j Q C M V A a 9 m b A 5 f k F i T x O 3 N 4 b 8 5 N z r 1 f b 5 g M T e 1 c R N f L V s X E o 4 w 4 Q u V t I V U Z E 6 O P b k g S j u s s P 2 W l c E Z Y 9 d H Q y 5 h U W p 8 j A G s t t Q F t u x J 8 x j w 4 p K t t X o k m c 6 X q d a Z y Q T 6 r 4 v + K c N w / Z b h P w 4 B O w 8 W E z m c e w r v G V K o v 4 o / G l C H 8 l L g 0 t T a d 4 J 1 x N z u E d 0 R 4 v e A P U E s D B B Q A A g A I A E F X D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V w 5 R K I p H u A 4 A A A A R A A A A E w A c A E Z v c m 1 1 b G F z L 1 N l Y 3 R p b 2 4 x L m 0 g o h g A K K A U A A A A A A A A A A A A A A A A A A A A A A A A A A A A K 0 5 N L s n M z 1 M I h t C G 1 g B Q S w E C L Q A U A A I A C A B B V w 5 R j m y Z l a g A A A D 4 A A A A E g A A A A A A A A A A A A A A A A A A A A A A Q 2 9 u Z m l n L 1 B h Y 2 t h Z 2 U u e G 1 s U E s B A i 0 A F A A C A A g A Q V c O U Q / K 6 a u k A A A A 6 Q A A A B M A A A A A A A A A A A A A A A A A 9 A A A A F t D b 2 5 0 Z W 5 0 X 1 R 5 c G V z X S 5 4 b W x Q S w E C L Q A U A A I A C A B B V w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r P k Q o P U 7 0 G C R Y C n H K 1 Y 9 Q A A A A A C A A A A A A A D Z g A A w A A A A B A A A A B P f 5 K C q q t C w d K P c b n T Z 1 D Q A A A A A A S A A A C g A A A A E A A A A E v B 3 d M m y N Q W e s X V c J c E D M Z Q A A A A y m b l F a M j 7 j m / I c t Q z n D H 8 5 4 k M f y g B / n c O n Q S b U e S C L T v s 3 o c 0 C v z c c v E a R x + X X S Y f / I F F C R r I k a J 1 j x b r m Z S 2 e k w L 7 F i 7 C 7 H D 0 9 t Q F y K g p Y U A A A A J a V J z t B 5 V D J a t Y 7 9 C k U R t O W W E w o = < / D a t a M a s h u p > 
</file>

<file path=customXml/itemProps1.xml><?xml version="1.0" encoding="utf-8"?>
<ds:datastoreItem xmlns:ds="http://schemas.openxmlformats.org/officeDocument/2006/customXml" ds:itemID="{B640B658-F8E8-4C66-96DC-8EA851BB6A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Лист1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Курбанов Рустам Нурахметович</dc:creator>
  <cp:lastModifiedBy>Курбанов Рустам Нурахметович</cp:lastModifiedBy>
  <cp:lastPrinted>2021-11-23T05:54:05Z</cp:lastPrinted>
  <dcterms:created xsi:type="dcterms:W3CDTF">2015-06-05T18:19:34Z</dcterms:created>
  <dcterms:modified xsi:type="dcterms:W3CDTF">2022-05-12T10:17:07Z</dcterms:modified>
</cp:coreProperties>
</file>